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Data\data\"/>
    </mc:Choice>
  </mc:AlternateContent>
  <xr:revisionPtr revIDLastSave="0" documentId="13_ncr:1_{B045CB31-23E6-4087-95B6-1503DD8D18DD}" xr6:coauthVersionLast="47" xr6:coauthVersionMax="47" xr10:uidLastSave="{00000000-0000-0000-0000-000000000000}"/>
  <bookViews>
    <workbookView xWindow="300" yWindow="180" windowWidth="28305" windowHeight="15750" xr2:uid="{FC3728A4-C422-445C-89C5-DEFBEFCF8DBD}"/>
  </bookViews>
  <sheets>
    <sheet name="フェリー代試算" sheetId="1" r:id="rId1"/>
    <sheet name="等級" sheetId="19" r:id="rId2"/>
    <sheet name="コンボ" sheetId="2" r:id="rId3"/>
    <sheet name="p_SNF" sheetId="4" r:id="rId4"/>
    <sheet name="p_SunF" sheetId="6" r:id="rId5"/>
    <sheet name="p_THY" sheetId="7" r:id="rId6"/>
    <sheet name="割引SNF" sheetId="9" r:id="rId7"/>
    <sheet name="割引SunF" sheetId="18" r:id="rId8"/>
    <sheet name="割引TYH" sheetId="17" r:id="rId9"/>
    <sheet name="ダイヤ" sheetId="13" r:id="rId10"/>
    <sheet name="SNF" sheetId="8" r:id="rId11"/>
    <sheet name="SunF" sheetId="14" r:id="rId12"/>
    <sheet name="THY" sheetId="15" r:id="rId13"/>
  </sheets>
  <definedNames>
    <definedName name="_xlnm.Print_Area" localSheetId="0">フェリー代試算!$A$1:$V$33</definedName>
    <definedName name="_xlnm.Print_Area" localSheetId="1">等級!$A$1:$N$76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B5" i="6" l="1"/>
  <c r="B4" i="6"/>
  <c r="B3" i="6"/>
  <c r="B5" i="7"/>
  <c r="B4" i="7"/>
  <c r="B3" i="7"/>
  <c r="N21" i="17"/>
  <c r="H21" i="17"/>
  <c r="B21" i="17"/>
  <c r="N27" i="18" l="1"/>
  <c r="H27" i="18"/>
  <c r="B27" i="18"/>
  <c r="N26" i="18"/>
  <c r="H26" i="18"/>
  <c r="B26" i="18"/>
  <c r="N25" i="18"/>
  <c r="H25" i="18"/>
  <c r="B25" i="18"/>
  <c r="N24" i="18"/>
  <c r="H24" i="18"/>
  <c r="B24" i="18"/>
  <c r="N23" i="18"/>
  <c r="H23" i="18"/>
  <c r="B23" i="18"/>
  <c r="N22" i="18"/>
  <c r="H22" i="18"/>
  <c r="B22" i="18"/>
  <c r="B17" i="18"/>
  <c r="B16" i="18"/>
  <c r="B15" i="18"/>
  <c r="B14" i="18"/>
  <c r="B13" i="18"/>
  <c r="B12" i="18"/>
  <c r="N28" i="17"/>
  <c r="H28" i="17"/>
  <c r="B28" i="17"/>
  <c r="N27" i="17"/>
  <c r="H27" i="17"/>
  <c r="B27" i="17"/>
  <c r="N26" i="17"/>
  <c r="H26" i="17"/>
  <c r="B26" i="17"/>
  <c r="N25" i="17"/>
  <c r="H25" i="17"/>
  <c r="B25" i="17"/>
  <c r="N24" i="17"/>
  <c r="H24" i="17"/>
  <c r="B24" i="17"/>
  <c r="N23" i="17"/>
  <c r="H23" i="17"/>
  <c r="B23" i="17"/>
  <c r="N29" i="9"/>
  <c r="H29" i="9"/>
  <c r="B29" i="9"/>
  <c r="N23" i="9"/>
  <c r="N24" i="9"/>
  <c r="N25" i="9"/>
  <c r="N26" i="9"/>
  <c r="N27" i="9"/>
  <c r="N22" i="9"/>
  <c r="H23" i="9"/>
  <c r="H24" i="9"/>
  <c r="H25" i="9"/>
  <c r="H26" i="9"/>
  <c r="H27" i="9"/>
  <c r="H22" i="9"/>
  <c r="B16" i="9"/>
  <c r="B17" i="9"/>
  <c r="B23" i="9"/>
  <c r="B24" i="9"/>
  <c r="B25" i="9"/>
  <c r="B26" i="9"/>
  <c r="B27" i="9"/>
  <c r="B22" i="9"/>
  <c r="B13" i="9"/>
  <c r="B14" i="9"/>
  <c r="B15" i="9"/>
  <c r="B12" i="9"/>
  <c r="T2" i="15" l="1"/>
  <c r="K2" i="15"/>
  <c r="B2" i="15"/>
  <c r="D43" i="13"/>
  <c r="D44" i="13"/>
  <c r="T25" i="15"/>
  <c r="K25" i="15"/>
  <c r="B25" i="15"/>
  <c r="R2" i="14"/>
  <c r="U49" i="14" s="1"/>
  <c r="J2" i="14"/>
  <c r="K60" i="14" s="1"/>
  <c r="B2" i="14"/>
  <c r="C58" i="14" s="1"/>
  <c r="R23" i="14"/>
  <c r="J23" i="14"/>
  <c r="B23" i="14"/>
  <c r="T39" i="15" l="1"/>
  <c r="T8" i="15" s="1"/>
  <c r="Y61" i="15"/>
  <c r="Z62" i="15"/>
  <c r="Y60" i="15"/>
  <c r="Y51" i="15"/>
  <c r="X37" i="15"/>
  <c r="U38" i="15"/>
  <c r="Y38" i="15"/>
  <c r="V39" i="15"/>
  <c r="Z39" i="15"/>
  <c r="W40" i="15"/>
  <c r="AA40" i="15"/>
  <c r="X41" i="15"/>
  <c r="U42" i="15"/>
  <c r="Y42" i="15"/>
  <c r="V43" i="15"/>
  <c r="Z43" i="15"/>
  <c r="W44" i="15"/>
  <c r="AA44" i="15"/>
  <c r="X45" i="15"/>
  <c r="U46" i="15"/>
  <c r="Y46" i="15"/>
  <c r="V47" i="15"/>
  <c r="Z47" i="15"/>
  <c r="X36" i="15"/>
  <c r="X56" i="15" s="1"/>
  <c r="U36" i="15"/>
  <c r="U56" i="15" s="1"/>
  <c r="X46" i="15"/>
  <c r="AA36" i="15"/>
  <c r="Z61" i="15"/>
  <c r="AA62" i="15"/>
  <c r="U37" i="15"/>
  <c r="Y37" i="15"/>
  <c r="V38" i="15"/>
  <c r="Z38" i="15"/>
  <c r="W39" i="15"/>
  <c r="AA39" i="15"/>
  <c r="X40" i="15"/>
  <c r="U41" i="15"/>
  <c r="Y41" i="15"/>
  <c r="V42" i="15"/>
  <c r="Z42" i="15"/>
  <c r="W43" i="15"/>
  <c r="AA43" i="15"/>
  <c r="X44" i="15"/>
  <c r="U45" i="15"/>
  <c r="Y45" i="15"/>
  <c r="V46" i="15"/>
  <c r="Z46" i="15"/>
  <c r="W47" i="15"/>
  <c r="AA47" i="15"/>
  <c r="Y36" i="15"/>
  <c r="AA45" i="15"/>
  <c r="AA61" i="15"/>
  <c r="Z60" i="15"/>
  <c r="Z51" i="15"/>
  <c r="V37" i="15"/>
  <c r="Z37" i="15"/>
  <c r="W38" i="15"/>
  <c r="AA38" i="15"/>
  <c r="X39" i="15"/>
  <c r="U40" i="15"/>
  <c r="Y40" i="15"/>
  <c r="V41" i="15"/>
  <c r="Z41" i="15"/>
  <c r="W42" i="15"/>
  <c r="AA42" i="15"/>
  <c r="X43" i="15"/>
  <c r="U44" i="15"/>
  <c r="Y44" i="15"/>
  <c r="V45" i="15"/>
  <c r="Z45" i="15"/>
  <c r="W46" i="15"/>
  <c r="AA46" i="15"/>
  <c r="X47" i="15"/>
  <c r="V36" i="15"/>
  <c r="V56" i="15" s="1"/>
  <c r="Z36" i="15"/>
  <c r="Y62" i="15"/>
  <c r="AA60" i="15"/>
  <c r="AA51" i="15"/>
  <c r="W37" i="15"/>
  <c r="AA37" i="15"/>
  <c r="X38" i="15"/>
  <c r="U39" i="15"/>
  <c r="Y39" i="15"/>
  <c r="V40" i="15"/>
  <c r="Z40" i="15"/>
  <c r="W41" i="15"/>
  <c r="AA41" i="15"/>
  <c r="X42" i="15"/>
  <c r="U43" i="15"/>
  <c r="Y43" i="15"/>
  <c r="V44" i="15"/>
  <c r="Z44" i="15"/>
  <c r="W45" i="15"/>
  <c r="U47" i="15"/>
  <c r="Y47" i="15"/>
  <c r="W36" i="15"/>
  <c r="W56" i="15" s="1"/>
  <c r="G62" i="15"/>
  <c r="I60" i="15"/>
  <c r="G37" i="15"/>
  <c r="H38" i="15"/>
  <c r="I39" i="15"/>
  <c r="G41" i="15"/>
  <c r="H42" i="15"/>
  <c r="I43" i="15"/>
  <c r="G45" i="15"/>
  <c r="H46" i="15"/>
  <c r="I47" i="15"/>
  <c r="C61" i="15"/>
  <c r="C62" i="15"/>
  <c r="D60" i="15"/>
  <c r="E51" i="15"/>
  <c r="D37" i="15"/>
  <c r="D38" i="15"/>
  <c r="D39" i="15"/>
  <c r="D40" i="15"/>
  <c r="D41" i="15"/>
  <c r="D42" i="15"/>
  <c r="D43" i="15"/>
  <c r="D44" i="15"/>
  <c r="D45" i="15"/>
  <c r="D46" i="15"/>
  <c r="D47" i="15"/>
  <c r="E36" i="15"/>
  <c r="E56" i="15" s="1"/>
  <c r="G38" i="15"/>
  <c r="I40" i="15"/>
  <c r="H43" i="15"/>
  <c r="G46" i="15"/>
  <c r="I36" i="15"/>
  <c r="C37" i="15"/>
  <c r="C39" i="15"/>
  <c r="C41" i="15"/>
  <c r="C44" i="15"/>
  <c r="C46" i="15"/>
  <c r="G61" i="15"/>
  <c r="H62" i="15"/>
  <c r="G60" i="15"/>
  <c r="H51" i="15"/>
  <c r="H37" i="15"/>
  <c r="I38" i="15"/>
  <c r="G40" i="15"/>
  <c r="H41" i="15"/>
  <c r="I42" i="15"/>
  <c r="G44" i="15"/>
  <c r="H45" i="15"/>
  <c r="I46" i="15"/>
  <c r="G36" i="15"/>
  <c r="D61" i="15"/>
  <c r="D62" i="15"/>
  <c r="E60" i="15"/>
  <c r="F51" i="15"/>
  <c r="E37" i="15"/>
  <c r="E38" i="15"/>
  <c r="E39" i="15"/>
  <c r="E40" i="15"/>
  <c r="E41" i="15"/>
  <c r="E42" i="15"/>
  <c r="E43" i="15"/>
  <c r="E44" i="15"/>
  <c r="E45" i="15"/>
  <c r="E46" i="15"/>
  <c r="E47" i="15"/>
  <c r="F36" i="15"/>
  <c r="F56" i="15" s="1"/>
  <c r="G51" i="15"/>
  <c r="H39" i="15"/>
  <c r="G42" i="15"/>
  <c r="I44" i="15"/>
  <c r="H47" i="15"/>
  <c r="F61" i="15"/>
  <c r="D51" i="15"/>
  <c r="C38" i="15"/>
  <c r="C40" i="15"/>
  <c r="C43" i="15"/>
  <c r="C45" i="15"/>
  <c r="D36" i="15"/>
  <c r="D56" i="15" s="1"/>
  <c r="H61" i="15"/>
  <c r="I62" i="15"/>
  <c r="I51" i="15"/>
  <c r="I37" i="15"/>
  <c r="G39" i="15"/>
  <c r="H40" i="15"/>
  <c r="I41" i="15"/>
  <c r="G43" i="15"/>
  <c r="H44" i="15"/>
  <c r="I45" i="15"/>
  <c r="G47" i="15"/>
  <c r="H36" i="15"/>
  <c r="E61" i="15"/>
  <c r="E62" i="15"/>
  <c r="F60" i="15"/>
  <c r="C51" i="15"/>
  <c r="F37" i="15"/>
  <c r="F38" i="15"/>
  <c r="F39" i="15"/>
  <c r="F40" i="15"/>
  <c r="F41" i="15"/>
  <c r="F42" i="15"/>
  <c r="F43" i="15"/>
  <c r="F44" i="15"/>
  <c r="F45" i="15"/>
  <c r="F46" i="15"/>
  <c r="F47" i="15"/>
  <c r="C36" i="15"/>
  <c r="C56" i="15" s="1"/>
  <c r="I61" i="15"/>
  <c r="H60" i="15"/>
  <c r="F62" i="15"/>
  <c r="C42" i="15"/>
  <c r="C47" i="15"/>
  <c r="K38" i="15"/>
  <c r="K7" i="15" s="1"/>
  <c r="P62" i="15"/>
  <c r="R60" i="15"/>
  <c r="P51" i="15"/>
  <c r="O37" i="15"/>
  <c r="L38" i="15"/>
  <c r="P38" i="15"/>
  <c r="M39" i="15"/>
  <c r="Q39" i="15"/>
  <c r="N40" i="15"/>
  <c r="R40" i="15"/>
  <c r="O41" i="15"/>
  <c r="L42" i="15"/>
  <c r="P42" i="15"/>
  <c r="M43" i="15"/>
  <c r="Q43" i="15"/>
  <c r="N44" i="15"/>
  <c r="R44" i="15"/>
  <c r="O45" i="15"/>
  <c r="L46" i="15"/>
  <c r="P46" i="15"/>
  <c r="M47" i="15"/>
  <c r="Q47" i="15"/>
  <c r="O36" i="15"/>
  <c r="O56" i="15" s="1"/>
  <c r="L36" i="15"/>
  <c r="P61" i="15"/>
  <c r="Q62" i="15"/>
  <c r="P60" i="15"/>
  <c r="L37" i="15"/>
  <c r="P37" i="15"/>
  <c r="M38" i="15"/>
  <c r="Q38" i="15"/>
  <c r="N39" i="15"/>
  <c r="R39" i="15"/>
  <c r="O40" i="15"/>
  <c r="L41" i="15"/>
  <c r="P41" i="15"/>
  <c r="M42" i="15"/>
  <c r="Q42" i="15"/>
  <c r="N43" i="15"/>
  <c r="R43" i="15"/>
  <c r="O44" i="15"/>
  <c r="L45" i="15"/>
  <c r="P45" i="15"/>
  <c r="M46" i="15"/>
  <c r="Q46" i="15"/>
  <c r="N47" i="15"/>
  <c r="R47" i="15"/>
  <c r="P36" i="15"/>
  <c r="Q61" i="15"/>
  <c r="R62" i="15"/>
  <c r="Q51" i="15"/>
  <c r="M37" i="15"/>
  <c r="Q37" i="15"/>
  <c r="N38" i="15"/>
  <c r="R38" i="15"/>
  <c r="O39" i="15"/>
  <c r="L40" i="15"/>
  <c r="P40" i="15"/>
  <c r="M41" i="15"/>
  <c r="Q41" i="15"/>
  <c r="N42" i="15"/>
  <c r="R42" i="15"/>
  <c r="O43" i="15"/>
  <c r="L44" i="15"/>
  <c r="P44" i="15"/>
  <c r="M45" i="15"/>
  <c r="Q45" i="15"/>
  <c r="N46" i="15"/>
  <c r="R46" i="15"/>
  <c r="O47" i="15"/>
  <c r="M36" i="15"/>
  <c r="M56" i="15" s="1"/>
  <c r="Q36" i="15"/>
  <c r="R61" i="15"/>
  <c r="Q60" i="15"/>
  <c r="R51" i="15"/>
  <c r="N37" i="15"/>
  <c r="R37" i="15"/>
  <c r="O38" i="15"/>
  <c r="L39" i="15"/>
  <c r="P39" i="15"/>
  <c r="M40" i="15"/>
  <c r="Q40" i="15"/>
  <c r="N41" i="15"/>
  <c r="R41" i="15"/>
  <c r="O42" i="15"/>
  <c r="Q44" i="15"/>
  <c r="L47" i="15"/>
  <c r="L43" i="15"/>
  <c r="N45" i="15"/>
  <c r="P47" i="15"/>
  <c r="P43" i="15"/>
  <c r="R45" i="15"/>
  <c r="N36" i="15"/>
  <c r="N56" i="15" s="1"/>
  <c r="M44" i="15"/>
  <c r="O46" i="15"/>
  <c r="R36" i="15"/>
  <c r="T43" i="15"/>
  <c r="T12" i="15" s="1"/>
  <c r="B49" i="15"/>
  <c r="B18" i="15" s="1"/>
  <c r="V60" i="15"/>
  <c r="C50" i="15"/>
  <c r="W61" i="15"/>
  <c r="T35" i="15"/>
  <c r="B37" i="15"/>
  <c r="B6" i="15" s="1"/>
  <c r="T58" i="15"/>
  <c r="T27" i="15" s="1"/>
  <c r="X62" i="15"/>
  <c r="O62" i="15"/>
  <c r="K62" i="15"/>
  <c r="K31" i="15" s="1"/>
  <c r="N61" i="15"/>
  <c r="M60" i="15"/>
  <c r="O58" i="15"/>
  <c r="K58" i="15"/>
  <c r="K27" i="15" s="1"/>
  <c r="O51" i="15"/>
  <c r="K51" i="15"/>
  <c r="K20" i="15" s="1"/>
  <c r="N50" i="15"/>
  <c r="M49" i="15"/>
  <c r="K47" i="15"/>
  <c r="K43" i="15"/>
  <c r="K12" i="15" s="1"/>
  <c r="K39" i="15"/>
  <c r="K8" i="15" s="1"/>
  <c r="N62" i="15"/>
  <c r="M61" i="15"/>
  <c r="L60" i="15"/>
  <c r="K59" i="15"/>
  <c r="K28" i="15" s="1"/>
  <c r="N58" i="15"/>
  <c r="N51" i="15"/>
  <c r="M50" i="15"/>
  <c r="L49" i="15"/>
  <c r="K44" i="15"/>
  <c r="K13" i="15" s="1"/>
  <c r="K40" i="15"/>
  <c r="K9" i="15" s="1"/>
  <c r="M62" i="15"/>
  <c r="L61" i="15"/>
  <c r="O60" i="15"/>
  <c r="K60" i="15"/>
  <c r="K29" i="15" s="1"/>
  <c r="M58" i="15"/>
  <c r="M51" i="15"/>
  <c r="L50" i="15"/>
  <c r="O49" i="15"/>
  <c r="K49" i="15"/>
  <c r="K18" i="15" s="1"/>
  <c r="K45" i="15"/>
  <c r="K14" i="15" s="1"/>
  <c r="K41" i="15"/>
  <c r="K10" i="15" s="1"/>
  <c r="B36" i="15"/>
  <c r="B5" i="15" s="1"/>
  <c r="K37" i="15"/>
  <c r="K6" i="15" s="1"/>
  <c r="T38" i="15"/>
  <c r="T7" i="15" s="1"/>
  <c r="B45" i="15"/>
  <c r="B14" i="15" s="1"/>
  <c r="F49" i="15"/>
  <c r="K50" i="15"/>
  <c r="K19" i="15" s="1"/>
  <c r="L51" i="15"/>
  <c r="X58" i="15"/>
  <c r="B60" i="15"/>
  <c r="B29" i="15" s="1"/>
  <c r="B35" i="15"/>
  <c r="K36" i="15"/>
  <c r="K5" i="15" s="1"/>
  <c r="T37" i="15"/>
  <c r="T6" i="15" s="1"/>
  <c r="B39" i="15"/>
  <c r="B8" i="15" s="1"/>
  <c r="B41" i="15"/>
  <c r="B10" i="15" s="1"/>
  <c r="K46" i="15"/>
  <c r="K15" i="15" s="1"/>
  <c r="N49" i="15"/>
  <c r="O50" i="15"/>
  <c r="T51" i="15"/>
  <c r="T20" i="15" s="1"/>
  <c r="D58" i="15"/>
  <c r="E59" i="15"/>
  <c r="K61" i="15"/>
  <c r="K30" i="15" s="1"/>
  <c r="L62" i="15"/>
  <c r="B61" i="15"/>
  <c r="B30" i="15" s="1"/>
  <c r="D59" i="15"/>
  <c r="C58" i="15"/>
  <c r="F50" i="15"/>
  <c r="B50" i="15"/>
  <c r="B19" i="15" s="1"/>
  <c r="E49" i="15"/>
  <c r="B46" i="15"/>
  <c r="B15" i="15" s="1"/>
  <c r="B42" i="15"/>
  <c r="B11" i="15" s="1"/>
  <c r="B62" i="15"/>
  <c r="B31" i="15" s="1"/>
  <c r="C59" i="15"/>
  <c r="F58" i="15"/>
  <c r="B58" i="15"/>
  <c r="B27" i="15" s="1"/>
  <c r="B51" i="15"/>
  <c r="B20" i="15" s="1"/>
  <c r="E50" i="15"/>
  <c r="D49" i="15"/>
  <c r="B47" i="15"/>
  <c r="B43" i="15"/>
  <c r="B12" i="15" s="1"/>
  <c r="C60" i="15"/>
  <c r="F59" i="15"/>
  <c r="B59" i="15"/>
  <c r="B28" i="15" s="1"/>
  <c r="E58" i="15"/>
  <c r="D50" i="15"/>
  <c r="C49" i="15"/>
  <c r="B44" i="15"/>
  <c r="B13" i="15" s="1"/>
  <c r="B40" i="15"/>
  <c r="B9" i="15" s="1"/>
  <c r="W62" i="15"/>
  <c r="V61" i="15"/>
  <c r="U60" i="15"/>
  <c r="T59" i="15"/>
  <c r="T28" i="15" s="1"/>
  <c r="W58" i="15"/>
  <c r="W51" i="15"/>
  <c r="V50" i="15"/>
  <c r="U49" i="15"/>
  <c r="T44" i="15"/>
  <c r="T13" i="15" s="1"/>
  <c r="T40" i="15"/>
  <c r="T9" i="15" s="1"/>
  <c r="V62" i="15"/>
  <c r="U61" i="15"/>
  <c r="X60" i="15"/>
  <c r="T60" i="15"/>
  <c r="T29" i="15" s="1"/>
  <c r="V58" i="15"/>
  <c r="V51" i="15"/>
  <c r="U50" i="15"/>
  <c r="X49" i="15"/>
  <c r="T49" i="15"/>
  <c r="T18" i="15" s="1"/>
  <c r="T45" i="15"/>
  <c r="T14" i="15" s="1"/>
  <c r="T41" i="15"/>
  <c r="T10" i="15" s="1"/>
  <c r="U62" i="15"/>
  <c r="X61" i="15"/>
  <c r="T61" i="15"/>
  <c r="T30" i="15" s="1"/>
  <c r="W60" i="15"/>
  <c r="U58" i="15"/>
  <c r="U51" i="15"/>
  <c r="X50" i="15"/>
  <c r="T50" i="15"/>
  <c r="T19" i="15" s="1"/>
  <c r="W49" i="15"/>
  <c r="T46" i="15"/>
  <c r="T15" i="15" s="1"/>
  <c r="T42" i="15"/>
  <c r="T11" i="15" s="1"/>
  <c r="K35" i="15"/>
  <c r="L56" i="15"/>
  <c r="T36" i="15"/>
  <c r="T5" i="15" s="1"/>
  <c r="B38" i="15"/>
  <c r="B7" i="15" s="1"/>
  <c r="K42" i="15"/>
  <c r="K11" i="15" s="1"/>
  <c r="T47" i="15"/>
  <c r="V49" i="15"/>
  <c r="W50" i="15"/>
  <c r="X51" i="15"/>
  <c r="L58" i="15"/>
  <c r="N60" i="15"/>
  <c r="O61" i="15"/>
  <c r="T62" i="15"/>
  <c r="T31" i="15" s="1"/>
  <c r="F41" i="14"/>
  <c r="F37" i="14"/>
  <c r="F50" i="14"/>
  <c r="N49" i="14"/>
  <c r="N41" i="14"/>
  <c r="N37" i="14"/>
  <c r="N57" i="14"/>
  <c r="L58" i="14"/>
  <c r="V35" i="14"/>
  <c r="V53" i="14" s="1"/>
  <c r="V39" i="14"/>
  <c r="V49" i="14"/>
  <c r="U51" i="14"/>
  <c r="V55" i="14"/>
  <c r="V58" i="14"/>
  <c r="V60" i="14"/>
  <c r="F55" i="14"/>
  <c r="F58" i="14"/>
  <c r="F60" i="14"/>
  <c r="F40" i="14"/>
  <c r="F36" i="14"/>
  <c r="F49" i="14"/>
  <c r="N51" i="14"/>
  <c r="N40" i="14"/>
  <c r="N36" i="14"/>
  <c r="O58" i="14"/>
  <c r="K58" i="14"/>
  <c r="V36" i="14"/>
  <c r="V38" i="14"/>
  <c r="V50" i="14"/>
  <c r="T51" i="14"/>
  <c r="V56" i="14"/>
  <c r="U58" i="14"/>
  <c r="V59" i="14"/>
  <c r="F56" i="14"/>
  <c r="E58" i="14"/>
  <c r="F59" i="14"/>
  <c r="F39" i="14"/>
  <c r="F48" i="14"/>
  <c r="N50" i="14"/>
  <c r="N39" i="14"/>
  <c r="N55" i="14"/>
  <c r="N58" i="14"/>
  <c r="N60" i="14"/>
  <c r="V41" i="14"/>
  <c r="V37" i="14"/>
  <c r="W51" i="14"/>
  <c r="S51" i="14"/>
  <c r="V57" i="14"/>
  <c r="T58" i="14"/>
  <c r="R58" i="14"/>
  <c r="R28" i="14" s="1"/>
  <c r="F57" i="14"/>
  <c r="D58" i="14"/>
  <c r="F35" i="14"/>
  <c r="F53" i="14" s="1"/>
  <c r="F38" i="14"/>
  <c r="F51" i="14"/>
  <c r="N48" i="14"/>
  <c r="N35" i="14"/>
  <c r="N53" i="14" s="1"/>
  <c r="N38" i="14"/>
  <c r="N56" i="14"/>
  <c r="M58" i="14"/>
  <c r="N59" i="14"/>
  <c r="V40" i="14"/>
  <c r="V48" i="14"/>
  <c r="V51" i="14"/>
  <c r="W58" i="14"/>
  <c r="S58" i="14"/>
  <c r="J58" i="14"/>
  <c r="J28" i="14" s="1"/>
  <c r="G58" i="14"/>
  <c r="B58" i="14"/>
  <c r="B28" i="14" s="1"/>
  <c r="B35" i="14"/>
  <c r="B5" i="14" s="1"/>
  <c r="W38" i="14"/>
  <c r="C41" i="14"/>
  <c r="W35" i="14"/>
  <c r="W53" i="14" s="1"/>
  <c r="J37" i="14"/>
  <c r="J7" i="14" s="1"/>
  <c r="J34" i="14"/>
  <c r="G36" i="14"/>
  <c r="R37" i="14"/>
  <c r="R7" i="14" s="1"/>
  <c r="L39" i="14"/>
  <c r="R41" i="14"/>
  <c r="R11" i="14" s="1"/>
  <c r="E35" i="14"/>
  <c r="E53" i="14" s="1"/>
  <c r="O36" i="14"/>
  <c r="C38" i="14"/>
  <c r="U39" i="14"/>
  <c r="E56" i="14"/>
  <c r="M35" i="14"/>
  <c r="M53" i="14" s="1"/>
  <c r="B37" i="14"/>
  <c r="B7" i="14" s="1"/>
  <c r="L38" i="14"/>
  <c r="J40" i="14"/>
  <c r="J10" i="14" s="1"/>
  <c r="O49" i="14"/>
  <c r="J59" i="14"/>
  <c r="J29" i="14" s="1"/>
  <c r="C60" i="14"/>
  <c r="G59" i="14"/>
  <c r="B59" i="14"/>
  <c r="B29" i="14" s="1"/>
  <c r="E57" i="14"/>
  <c r="W56" i="14"/>
  <c r="K56" i="14"/>
  <c r="D56" i="14"/>
  <c r="C55" i="14"/>
  <c r="G51" i="14"/>
  <c r="B51" i="14"/>
  <c r="B21" i="14" s="1"/>
  <c r="E50" i="14"/>
  <c r="G49" i="14"/>
  <c r="B49" i="14"/>
  <c r="B19" i="14" s="1"/>
  <c r="E48" i="14"/>
  <c r="G41" i="14"/>
  <c r="B41" i="14"/>
  <c r="B11" i="14" s="1"/>
  <c r="E40" i="14"/>
  <c r="D39" i="14"/>
  <c r="G60" i="14"/>
  <c r="B60" i="14"/>
  <c r="B30" i="14" s="1"/>
  <c r="E59" i="14"/>
  <c r="D57" i="14"/>
  <c r="U56" i="14"/>
  <c r="O56" i="14"/>
  <c r="C56" i="14"/>
  <c r="G55" i="14"/>
  <c r="B55" i="14"/>
  <c r="B25" i="14" s="1"/>
  <c r="E51" i="14"/>
  <c r="D50" i="14"/>
  <c r="E49" i="14"/>
  <c r="D48" i="14"/>
  <c r="E41" i="14"/>
  <c r="E60" i="14"/>
  <c r="D59" i="14"/>
  <c r="C57" i="14"/>
  <c r="T56" i="14"/>
  <c r="M56" i="14"/>
  <c r="G56" i="14"/>
  <c r="B56" i="14"/>
  <c r="B26" i="14" s="1"/>
  <c r="E55" i="14"/>
  <c r="D51" i="14"/>
  <c r="C50" i="14"/>
  <c r="D49" i="14"/>
  <c r="C48" i="14"/>
  <c r="D60" i="14"/>
  <c r="C59" i="14"/>
  <c r="B57" i="14"/>
  <c r="B27" i="14" s="1"/>
  <c r="G48" i="14"/>
  <c r="C40" i="14"/>
  <c r="B39" i="14"/>
  <c r="B9" i="14" s="1"/>
  <c r="G38" i="14"/>
  <c r="B38" i="14"/>
  <c r="B8" i="14" s="1"/>
  <c r="E37" i="14"/>
  <c r="D36" i="14"/>
  <c r="C35" i="14"/>
  <c r="C53" i="14" s="1"/>
  <c r="B34" i="14"/>
  <c r="S56" i="14"/>
  <c r="G50" i="14"/>
  <c r="C49" i="14"/>
  <c r="B48" i="14"/>
  <c r="B18" i="14" s="1"/>
  <c r="R34" i="14"/>
  <c r="G35" i="14"/>
  <c r="G53" i="14" s="1"/>
  <c r="R35" i="14"/>
  <c r="R5" i="14" s="1"/>
  <c r="B36" i="14"/>
  <c r="B6" i="14" s="1"/>
  <c r="J36" i="14"/>
  <c r="J6" i="14" s="1"/>
  <c r="S36" i="14"/>
  <c r="C37" i="14"/>
  <c r="K37" i="14"/>
  <c r="T37" i="14"/>
  <c r="D38" i="14"/>
  <c r="M38" i="14"/>
  <c r="C39" i="14"/>
  <c r="M39" i="14"/>
  <c r="B40" i="14"/>
  <c r="B10" i="14" s="1"/>
  <c r="M40" i="14"/>
  <c r="D41" i="14"/>
  <c r="U41" i="14"/>
  <c r="B50" i="14"/>
  <c r="B20" i="14" s="1"/>
  <c r="L56" i="14"/>
  <c r="O59" i="14"/>
  <c r="U60" i="14"/>
  <c r="T59" i="14"/>
  <c r="S57" i="14"/>
  <c r="R56" i="14"/>
  <c r="R26" i="14" s="1"/>
  <c r="U55" i="14"/>
  <c r="S50" i="14"/>
  <c r="T49" i="14"/>
  <c r="S48" i="14"/>
  <c r="T41" i="14"/>
  <c r="S40" i="14"/>
  <c r="W39" i="14"/>
  <c r="R39" i="14"/>
  <c r="R9" i="14" s="1"/>
  <c r="U38" i="14"/>
  <c r="T60" i="14"/>
  <c r="S59" i="14"/>
  <c r="W57" i="14"/>
  <c r="R57" i="14"/>
  <c r="R27" i="14" s="1"/>
  <c r="T55" i="14"/>
  <c r="W50" i="14"/>
  <c r="R50" i="14"/>
  <c r="R20" i="14" s="1"/>
  <c r="S49" i="14"/>
  <c r="W48" i="14"/>
  <c r="R48" i="14"/>
  <c r="R18" i="14" s="1"/>
  <c r="S41" i="14"/>
  <c r="W40" i="14"/>
  <c r="R40" i="14"/>
  <c r="R10" i="14" s="1"/>
  <c r="S60" i="14"/>
  <c r="W59" i="14"/>
  <c r="R59" i="14"/>
  <c r="R29" i="14" s="1"/>
  <c r="U57" i="14"/>
  <c r="S55" i="14"/>
  <c r="R51" i="14"/>
  <c r="R21" i="14" s="1"/>
  <c r="U50" i="14"/>
  <c r="W49" i="14"/>
  <c r="R49" i="14"/>
  <c r="R19" i="14" s="1"/>
  <c r="U48" i="14"/>
  <c r="W55" i="14"/>
  <c r="W41" i="14"/>
  <c r="U40" i="14"/>
  <c r="S39" i="14"/>
  <c r="R38" i="14"/>
  <c r="R8" i="14" s="1"/>
  <c r="S37" i="14"/>
  <c r="W36" i="14"/>
  <c r="R36" i="14"/>
  <c r="R6" i="14" s="1"/>
  <c r="U35" i="14"/>
  <c r="U53" i="14" s="1"/>
  <c r="W60" i="14"/>
  <c r="U59" i="14"/>
  <c r="T57" i="14"/>
  <c r="R55" i="14"/>
  <c r="R25" i="14" s="1"/>
  <c r="K35" i="14"/>
  <c r="K53" i="14" s="1"/>
  <c r="S35" i="14"/>
  <c r="S53" i="14" s="1"/>
  <c r="C36" i="14"/>
  <c r="L36" i="14"/>
  <c r="T36" i="14"/>
  <c r="D37" i="14"/>
  <c r="M37" i="14"/>
  <c r="U37" i="14"/>
  <c r="E38" i="14"/>
  <c r="S38" i="14"/>
  <c r="E39" i="14"/>
  <c r="O39" i="14"/>
  <c r="D40" i="14"/>
  <c r="O40" i="14"/>
  <c r="J41" i="14"/>
  <c r="J11" i="14" s="1"/>
  <c r="M48" i="14"/>
  <c r="T50" i="14"/>
  <c r="D55" i="14"/>
  <c r="G57" i="14"/>
  <c r="O60" i="14"/>
  <c r="J60" i="14"/>
  <c r="J30" i="14" s="1"/>
  <c r="M59" i="14"/>
  <c r="L57" i="14"/>
  <c r="O55" i="14"/>
  <c r="J55" i="14"/>
  <c r="J25" i="14" s="1"/>
  <c r="M51" i="14"/>
  <c r="L50" i="14"/>
  <c r="M49" i="14"/>
  <c r="L48" i="14"/>
  <c r="M41" i="14"/>
  <c r="L40" i="14"/>
  <c r="K39" i="14"/>
  <c r="O38" i="14"/>
  <c r="J38" i="14"/>
  <c r="J8" i="14" s="1"/>
  <c r="M60" i="14"/>
  <c r="L59" i="14"/>
  <c r="K57" i="14"/>
  <c r="J56" i="14"/>
  <c r="J26" i="14" s="1"/>
  <c r="M55" i="14"/>
  <c r="L51" i="14"/>
  <c r="K50" i="14"/>
  <c r="L49" i="14"/>
  <c r="K48" i="14"/>
  <c r="L41" i="14"/>
  <c r="L60" i="14"/>
  <c r="K59" i="14"/>
  <c r="O57" i="14"/>
  <c r="J57" i="14"/>
  <c r="J27" i="14" s="1"/>
  <c r="L55" i="14"/>
  <c r="K51" i="14"/>
  <c r="O50" i="14"/>
  <c r="J50" i="14"/>
  <c r="J20" i="14" s="1"/>
  <c r="K49" i="14"/>
  <c r="O48" i="14"/>
  <c r="J48" i="14"/>
  <c r="J18" i="14" s="1"/>
  <c r="O51" i="14"/>
  <c r="M50" i="14"/>
  <c r="J49" i="14"/>
  <c r="J19" i="14" s="1"/>
  <c r="K41" i="14"/>
  <c r="K40" i="14"/>
  <c r="J39" i="14"/>
  <c r="J9" i="14" s="1"/>
  <c r="L37" i="14"/>
  <c r="K36" i="14"/>
  <c r="O35" i="14"/>
  <c r="O53" i="14" s="1"/>
  <c r="J35" i="14"/>
  <c r="J5" i="14" s="1"/>
  <c r="J51" i="14"/>
  <c r="J21" i="14" s="1"/>
  <c r="D35" i="14"/>
  <c r="D53" i="14" s="1"/>
  <c r="L35" i="14"/>
  <c r="T35" i="14"/>
  <c r="T53" i="14" s="1"/>
  <c r="E36" i="14"/>
  <c r="M36" i="14"/>
  <c r="U36" i="14"/>
  <c r="G37" i="14"/>
  <c r="O37" i="14"/>
  <c r="W37" i="14"/>
  <c r="K38" i="14"/>
  <c r="T38" i="14"/>
  <c r="G39" i="14"/>
  <c r="T39" i="14"/>
  <c r="G40" i="14"/>
  <c r="T40" i="14"/>
  <c r="O41" i="14"/>
  <c r="T48" i="14"/>
  <c r="C51" i="14"/>
  <c r="K55" i="14"/>
  <c r="M57" i="14"/>
  <c r="R60" i="14"/>
  <c r="R30" i="14" s="1"/>
  <c r="C37" i="13"/>
  <c r="C36" i="13"/>
  <c r="C35" i="13"/>
  <c r="B37" i="13"/>
  <c r="B36" i="13"/>
  <c r="B35" i="13"/>
  <c r="C24" i="13"/>
  <c r="C23" i="13"/>
  <c r="C22" i="13"/>
  <c r="B24" i="13"/>
  <c r="B23" i="13"/>
  <c r="B22" i="13"/>
  <c r="D40" i="13"/>
  <c r="D41" i="13"/>
  <c r="D42" i="13"/>
  <c r="D39" i="13"/>
  <c r="D27" i="13"/>
  <c r="D28" i="13"/>
  <c r="D29" i="13"/>
  <c r="D30" i="13"/>
  <c r="D31" i="13"/>
  <c r="D26" i="13"/>
  <c r="D12" i="13"/>
  <c r="D13" i="13"/>
  <c r="D14" i="13"/>
  <c r="D15" i="13"/>
  <c r="D16" i="13"/>
  <c r="D17" i="13"/>
  <c r="D18" i="13"/>
  <c r="D11" i="13"/>
  <c r="D10" i="13"/>
  <c r="D9" i="13"/>
  <c r="C7" i="13"/>
  <c r="B7" i="13"/>
  <c r="C6" i="13"/>
  <c r="B6" i="13"/>
  <c r="C5" i="13"/>
  <c r="B5" i="13"/>
  <c r="D5" i="13" s="1"/>
  <c r="B42" i="13"/>
  <c r="B41" i="13"/>
  <c r="B40" i="13"/>
  <c r="B39" i="13"/>
  <c r="B31" i="13"/>
  <c r="B30" i="13"/>
  <c r="B29" i="13"/>
  <c r="B28" i="13"/>
  <c r="B27" i="13"/>
  <c r="B26" i="13"/>
  <c r="B18" i="13"/>
  <c r="B17" i="13"/>
  <c r="B16" i="13"/>
  <c r="B15" i="13"/>
  <c r="B14" i="13"/>
  <c r="B13" i="13"/>
  <c r="B12" i="13"/>
  <c r="B11" i="13"/>
  <c r="B10" i="13"/>
  <c r="B9" i="13"/>
  <c r="D7" i="13" l="1"/>
  <c r="E7" i="13" s="1"/>
  <c r="G16" i="1" s="1"/>
  <c r="D35" i="13"/>
  <c r="D36" i="13"/>
  <c r="D6" i="13"/>
  <c r="E6" i="13" s="1"/>
  <c r="G14" i="1" s="1"/>
  <c r="D22" i="13"/>
  <c r="F22" i="13" s="1"/>
  <c r="G19" i="1" s="1"/>
  <c r="D37" i="13"/>
  <c r="E37" i="13" s="1"/>
  <c r="G28" i="1" s="1"/>
  <c r="D23" i="13"/>
  <c r="F23" i="13" s="1"/>
  <c r="G21" i="1" s="1"/>
  <c r="D24" i="13"/>
  <c r="E24" i="13" s="1"/>
  <c r="G22" i="1" s="1"/>
  <c r="F5" i="13"/>
  <c r="G13" i="1" s="1"/>
  <c r="E5" i="13"/>
  <c r="G12" i="1" s="1"/>
  <c r="L53" i="14"/>
  <c r="F7" i="13" l="1"/>
  <c r="G17" i="1" s="1"/>
  <c r="F36" i="13"/>
  <c r="G27" i="1" s="1"/>
  <c r="E36" i="13"/>
  <c r="G26" i="1" s="1"/>
  <c r="F35" i="13"/>
  <c r="G25" i="1" s="1"/>
  <c r="E35" i="13"/>
  <c r="G24" i="1" s="1"/>
  <c r="F24" i="13"/>
  <c r="G23" i="1" s="1"/>
  <c r="E23" i="13"/>
  <c r="G20" i="1" s="1"/>
  <c r="F6" i="13"/>
  <c r="G15" i="1" s="1"/>
  <c r="E22" i="13"/>
  <c r="G18" i="1" s="1"/>
  <c r="F37" i="13"/>
  <c r="G29" i="1" s="1"/>
  <c r="P25" i="8"/>
  <c r="I25" i="8"/>
  <c r="B25" i="8"/>
  <c r="P2" i="8"/>
  <c r="I2" i="8"/>
  <c r="B2" i="8"/>
  <c r="N40" i="8" l="1"/>
  <c r="N9" i="8" s="1"/>
  <c r="N44" i="8"/>
  <c r="N13" i="8" s="1"/>
  <c r="N36" i="8"/>
  <c r="N5" i="8" s="1"/>
  <c r="N37" i="8"/>
  <c r="N6" i="8" s="1"/>
  <c r="N41" i="8"/>
  <c r="N10" i="8" s="1"/>
  <c r="N45" i="8"/>
  <c r="N14" i="8" s="1"/>
  <c r="N43" i="8"/>
  <c r="N12" i="8" s="1"/>
  <c r="N38" i="8"/>
  <c r="N7" i="8" s="1"/>
  <c r="N42" i="8"/>
  <c r="N11" i="8" s="1"/>
  <c r="N46" i="8"/>
  <c r="N15" i="8" s="1"/>
  <c r="N39" i="8"/>
  <c r="N8" i="8" s="1"/>
  <c r="U39" i="8"/>
  <c r="U8" i="8" s="1"/>
  <c r="U43" i="8"/>
  <c r="U12" i="8" s="1"/>
  <c r="U36" i="8"/>
  <c r="U5" i="8" s="1"/>
  <c r="U46" i="8"/>
  <c r="U15" i="8" s="1"/>
  <c r="U40" i="8"/>
  <c r="U9" i="8" s="1"/>
  <c r="U44" i="8"/>
  <c r="U13" i="8" s="1"/>
  <c r="U42" i="8"/>
  <c r="U11" i="8" s="1"/>
  <c r="U37" i="8"/>
  <c r="U6" i="8" s="1"/>
  <c r="U41" i="8"/>
  <c r="U10" i="8" s="1"/>
  <c r="U45" i="8"/>
  <c r="U14" i="8" s="1"/>
  <c r="U38" i="8"/>
  <c r="U7" i="8" s="1"/>
  <c r="G37" i="8"/>
  <c r="G6" i="8" s="1"/>
  <c r="G41" i="8"/>
  <c r="G10" i="8" s="1"/>
  <c r="G45" i="8"/>
  <c r="G14" i="8" s="1"/>
  <c r="G38" i="8"/>
  <c r="G7" i="8" s="1"/>
  <c r="G42" i="8"/>
  <c r="G11" i="8" s="1"/>
  <c r="G46" i="8"/>
  <c r="G15" i="8" s="1"/>
  <c r="G40" i="8"/>
  <c r="G9" i="8" s="1"/>
  <c r="G39" i="8"/>
  <c r="G8" i="8" s="1"/>
  <c r="G43" i="8"/>
  <c r="G12" i="8" s="1"/>
  <c r="G36" i="8"/>
  <c r="G5" i="8" s="1"/>
  <c r="G44" i="8"/>
  <c r="G13" i="8" s="1"/>
  <c r="B36" i="8"/>
  <c r="B5" i="8" s="1"/>
  <c r="Q59" i="8"/>
  <c r="J59" i="8"/>
  <c r="C59" i="8"/>
  <c r="D50" i="8"/>
  <c r="R59" i="8"/>
  <c r="K59" i="8"/>
  <c r="T59" i="8"/>
  <c r="M59" i="8"/>
  <c r="F59" i="8"/>
  <c r="B59" i="8"/>
  <c r="B28" i="8" s="1"/>
  <c r="C50" i="8"/>
  <c r="D59" i="8"/>
  <c r="S59" i="8"/>
  <c r="L59" i="8"/>
  <c r="E59" i="8"/>
  <c r="F50" i="8"/>
  <c r="B50" i="8"/>
  <c r="B19" i="8" s="1"/>
  <c r="E50" i="8"/>
  <c r="P36" i="8"/>
  <c r="P5" i="8" s="1"/>
  <c r="Q50" i="8"/>
  <c r="P59" i="8"/>
  <c r="P28" i="8" s="1"/>
  <c r="T50" i="8"/>
  <c r="P50" i="8"/>
  <c r="P19" i="8" s="1"/>
  <c r="R50" i="8"/>
  <c r="S50" i="8"/>
  <c r="I36" i="8"/>
  <c r="I5" i="8" s="1"/>
  <c r="K50" i="8"/>
  <c r="I59" i="8"/>
  <c r="I28" i="8" s="1"/>
  <c r="L50" i="8"/>
  <c r="J50" i="8"/>
  <c r="M50" i="8"/>
  <c r="I50" i="8"/>
  <c r="I19" i="8" s="1"/>
  <c r="D60" i="8"/>
  <c r="F52" i="8"/>
  <c r="E63" i="8"/>
  <c r="B62" i="8"/>
  <c r="B31" i="8" s="1"/>
  <c r="D49" i="8"/>
  <c r="B63" i="8"/>
  <c r="D61" i="8"/>
  <c r="I35" i="8"/>
  <c r="J63" i="8"/>
  <c r="L61" i="8"/>
  <c r="I60" i="8"/>
  <c r="I29" i="8" s="1"/>
  <c r="K54" i="8"/>
  <c r="M52" i="8"/>
  <c r="J51" i="8"/>
  <c r="K45" i="8"/>
  <c r="M43" i="8"/>
  <c r="J42" i="8"/>
  <c r="L40" i="8"/>
  <c r="I39" i="8"/>
  <c r="I8" i="8" s="1"/>
  <c r="K37" i="8"/>
  <c r="M63" i="8"/>
  <c r="J62" i="8"/>
  <c r="L60" i="8"/>
  <c r="I58" i="8"/>
  <c r="I27" i="8" s="1"/>
  <c r="K53" i="8"/>
  <c r="M51" i="8"/>
  <c r="J49" i="8"/>
  <c r="I46" i="8"/>
  <c r="I15" i="8" s="1"/>
  <c r="K44" i="8"/>
  <c r="M42" i="8"/>
  <c r="J41" i="8"/>
  <c r="L39" i="8"/>
  <c r="I38" i="8"/>
  <c r="I7" i="8" s="1"/>
  <c r="K36" i="8"/>
  <c r="K56" i="8" s="1"/>
  <c r="F62" i="8"/>
  <c r="C61" i="8"/>
  <c r="I63" i="8"/>
  <c r="K61" i="8"/>
  <c r="M58" i="8"/>
  <c r="J54" i="8"/>
  <c r="L52" i="8"/>
  <c r="I51" i="8"/>
  <c r="I20" i="8" s="1"/>
  <c r="M46" i="8"/>
  <c r="J45" i="8"/>
  <c r="L43" i="8"/>
  <c r="I42" i="8"/>
  <c r="I11" i="8" s="1"/>
  <c r="K40" i="8"/>
  <c r="M38" i="8"/>
  <c r="J37" i="8"/>
  <c r="E53" i="8"/>
  <c r="F63" i="8"/>
  <c r="C62" i="8"/>
  <c r="E60" i="8"/>
  <c r="K62" i="8"/>
  <c r="M60" i="8"/>
  <c r="J58" i="8"/>
  <c r="L53" i="8"/>
  <c r="I52" i="8"/>
  <c r="I21" i="8" s="1"/>
  <c r="K49" i="8"/>
  <c r="J46" i="8"/>
  <c r="L44" i="8"/>
  <c r="I43" i="8"/>
  <c r="I12" i="8" s="1"/>
  <c r="K41" i="8"/>
  <c r="M39" i="8"/>
  <c r="J38" i="8"/>
  <c r="L36" i="8"/>
  <c r="L56" i="8" s="1"/>
  <c r="E58" i="8"/>
  <c r="B52" i="8"/>
  <c r="B21" i="8" s="1"/>
  <c r="D63" i="8"/>
  <c r="E62" i="8"/>
  <c r="F61" i="8"/>
  <c r="B61" i="8"/>
  <c r="B30" i="8" s="1"/>
  <c r="C60" i="8"/>
  <c r="L63" i="8"/>
  <c r="M62" i="8"/>
  <c r="I62" i="8"/>
  <c r="I31" i="8" s="1"/>
  <c r="J61" i="8"/>
  <c r="K60" i="8"/>
  <c r="L58" i="8"/>
  <c r="M54" i="8"/>
  <c r="I54" i="8"/>
  <c r="I23" i="8" s="1"/>
  <c r="J53" i="8"/>
  <c r="K52" i="8"/>
  <c r="L51" i="8"/>
  <c r="M49" i="8"/>
  <c r="I49" i="8"/>
  <c r="I18" i="8" s="1"/>
  <c r="L46" i="8"/>
  <c r="M45" i="8"/>
  <c r="I45" i="8"/>
  <c r="I14" i="8" s="1"/>
  <c r="J44" i="8"/>
  <c r="K43" i="8"/>
  <c r="L42" i="8"/>
  <c r="M41" i="8"/>
  <c r="I41" i="8"/>
  <c r="I10" i="8" s="1"/>
  <c r="J40" i="8"/>
  <c r="K39" i="8"/>
  <c r="L38" i="8"/>
  <c r="M37" i="8"/>
  <c r="I37" i="8"/>
  <c r="I6" i="8" s="1"/>
  <c r="J36" i="8"/>
  <c r="J56" i="8" s="1"/>
  <c r="D54" i="8"/>
  <c r="C51" i="8"/>
  <c r="C63" i="8"/>
  <c r="D62" i="8"/>
  <c r="E61" i="8"/>
  <c r="F60" i="8"/>
  <c r="B60" i="8"/>
  <c r="B29" i="8" s="1"/>
  <c r="K63" i="8"/>
  <c r="L62" i="8"/>
  <c r="M61" i="8"/>
  <c r="I61" i="8"/>
  <c r="I30" i="8" s="1"/>
  <c r="J60" i="8"/>
  <c r="K58" i="8"/>
  <c r="L54" i="8"/>
  <c r="M53" i="8"/>
  <c r="I53" i="8"/>
  <c r="I22" i="8" s="1"/>
  <c r="J52" i="8"/>
  <c r="K51" i="8"/>
  <c r="L49" i="8"/>
  <c r="K46" i="8"/>
  <c r="L45" i="8"/>
  <c r="M44" i="8"/>
  <c r="I44" i="8"/>
  <c r="I13" i="8" s="1"/>
  <c r="J43" i="8"/>
  <c r="K42" i="8"/>
  <c r="L41" i="8"/>
  <c r="M40" i="8"/>
  <c r="I40" i="8"/>
  <c r="I9" i="8" s="1"/>
  <c r="J39" i="8"/>
  <c r="K38" i="8"/>
  <c r="L37" i="8"/>
  <c r="M36" i="8"/>
  <c r="M56" i="8" s="1"/>
  <c r="R63" i="8"/>
  <c r="S62" i="8"/>
  <c r="T61" i="8"/>
  <c r="P61" i="8"/>
  <c r="P30" i="8" s="1"/>
  <c r="Q60" i="8"/>
  <c r="R58" i="8"/>
  <c r="Q54" i="8"/>
  <c r="R53" i="8"/>
  <c r="S52" i="8"/>
  <c r="T51" i="8"/>
  <c r="P51" i="8"/>
  <c r="P20" i="8" s="1"/>
  <c r="Q49" i="8"/>
  <c r="T46" i="8"/>
  <c r="P46" i="8"/>
  <c r="P15" i="8" s="1"/>
  <c r="Q45" i="8"/>
  <c r="R44" i="8"/>
  <c r="S43" i="8"/>
  <c r="T42" i="8"/>
  <c r="P42" i="8"/>
  <c r="P11" i="8" s="1"/>
  <c r="Q41" i="8"/>
  <c r="R40" i="8"/>
  <c r="S39" i="8"/>
  <c r="T38" i="8"/>
  <c r="P38" i="8"/>
  <c r="P7" i="8" s="1"/>
  <c r="Q37" i="8"/>
  <c r="R36" i="8"/>
  <c r="R56" i="8" s="1"/>
  <c r="S63" i="8"/>
  <c r="P62" i="8"/>
  <c r="P31" i="8" s="1"/>
  <c r="R60" i="8"/>
  <c r="S53" i="8"/>
  <c r="P52" i="8"/>
  <c r="P21" i="8" s="1"/>
  <c r="R49" i="8"/>
  <c r="Q46" i="8"/>
  <c r="S44" i="8"/>
  <c r="P43" i="8"/>
  <c r="P12" i="8" s="1"/>
  <c r="R41" i="8"/>
  <c r="T39" i="8"/>
  <c r="R37" i="8"/>
  <c r="P35" i="8"/>
  <c r="Q63" i="8"/>
  <c r="R62" i="8"/>
  <c r="S61" i="8"/>
  <c r="T60" i="8"/>
  <c r="P60" i="8"/>
  <c r="P29" i="8" s="1"/>
  <c r="Q58" i="8"/>
  <c r="T54" i="8"/>
  <c r="P54" i="8"/>
  <c r="P23" i="8" s="1"/>
  <c r="Q53" i="8"/>
  <c r="R52" i="8"/>
  <c r="S51" i="8"/>
  <c r="T49" i="8"/>
  <c r="P49" i="8"/>
  <c r="P18" i="8" s="1"/>
  <c r="S46" i="8"/>
  <c r="T45" i="8"/>
  <c r="P45" i="8"/>
  <c r="P14" i="8" s="1"/>
  <c r="Q44" i="8"/>
  <c r="R43" i="8"/>
  <c r="S42" i="8"/>
  <c r="T41" i="8"/>
  <c r="P41" i="8"/>
  <c r="P10" i="8" s="1"/>
  <c r="Q40" i="8"/>
  <c r="R39" i="8"/>
  <c r="S38" i="8"/>
  <c r="T37" i="8"/>
  <c r="P37" i="8"/>
  <c r="P6" i="8" s="1"/>
  <c r="Q36" i="8"/>
  <c r="Q56" i="8" s="1"/>
  <c r="T62" i="8"/>
  <c r="Q61" i="8"/>
  <c r="S58" i="8"/>
  <c r="R54" i="8"/>
  <c r="T52" i="8"/>
  <c r="Q51" i="8"/>
  <c r="R45" i="8"/>
  <c r="T43" i="8"/>
  <c r="Q42" i="8"/>
  <c r="S40" i="8"/>
  <c r="P39" i="8"/>
  <c r="P8" i="8" s="1"/>
  <c r="Q38" i="8"/>
  <c r="S36" i="8"/>
  <c r="S56" i="8" s="1"/>
  <c r="T63" i="8"/>
  <c r="P63" i="8"/>
  <c r="Q62" i="8"/>
  <c r="R61" i="8"/>
  <c r="S60" i="8"/>
  <c r="T58" i="8"/>
  <c r="P58" i="8"/>
  <c r="P27" i="8" s="1"/>
  <c r="S54" i="8"/>
  <c r="T53" i="8"/>
  <c r="P53" i="8"/>
  <c r="P22" i="8" s="1"/>
  <c r="Q52" i="8"/>
  <c r="R51" i="8"/>
  <c r="S49" i="8"/>
  <c r="R46" i="8"/>
  <c r="S45" i="8"/>
  <c r="T44" i="8"/>
  <c r="P44" i="8"/>
  <c r="P13" i="8" s="1"/>
  <c r="Q43" i="8"/>
  <c r="R42" i="8"/>
  <c r="S41" i="8"/>
  <c r="T40" i="8"/>
  <c r="P40" i="8"/>
  <c r="P9" i="8" s="1"/>
  <c r="Q39" i="8"/>
  <c r="R38" i="8"/>
  <c r="S37" i="8"/>
  <c r="T36" i="8"/>
  <c r="T56" i="8" s="1"/>
  <c r="D58" i="8"/>
  <c r="C54" i="8"/>
  <c r="D53" i="8"/>
  <c r="E52" i="8"/>
  <c r="F51" i="8"/>
  <c r="B51" i="8"/>
  <c r="B20" i="8" s="1"/>
  <c r="C49" i="8"/>
  <c r="F46" i="8"/>
  <c r="B46" i="8"/>
  <c r="B15" i="8" s="1"/>
  <c r="C45" i="8"/>
  <c r="D44" i="8"/>
  <c r="E43" i="8"/>
  <c r="F42" i="8"/>
  <c r="B42" i="8"/>
  <c r="B11" i="8" s="1"/>
  <c r="C41" i="8"/>
  <c r="D40" i="8"/>
  <c r="E39" i="8"/>
  <c r="F38" i="8"/>
  <c r="B38" i="8"/>
  <c r="B7" i="8" s="1"/>
  <c r="C37" i="8"/>
  <c r="D36" i="8"/>
  <c r="D56" i="8" s="1"/>
  <c r="C46" i="8"/>
  <c r="D45" i="8"/>
  <c r="E44" i="8"/>
  <c r="F43" i="8"/>
  <c r="B43" i="8"/>
  <c r="B12" i="8" s="1"/>
  <c r="C42" i="8"/>
  <c r="D41" i="8"/>
  <c r="E40" i="8"/>
  <c r="F39" i="8"/>
  <c r="B39" i="8"/>
  <c r="B8" i="8" s="1"/>
  <c r="C38" i="8"/>
  <c r="D37" i="8"/>
  <c r="E36" i="8"/>
  <c r="E56" i="8" s="1"/>
  <c r="B35" i="8"/>
  <c r="C58" i="8"/>
  <c r="F54" i="8"/>
  <c r="B54" i="8"/>
  <c r="B23" i="8" s="1"/>
  <c r="C53" i="8"/>
  <c r="D52" i="8"/>
  <c r="E51" i="8"/>
  <c r="F49" i="8"/>
  <c r="B49" i="8"/>
  <c r="B18" i="8" s="1"/>
  <c r="E46" i="8"/>
  <c r="F45" i="8"/>
  <c r="B45" i="8"/>
  <c r="B14" i="8" s="1"/>
  <c r="C44" i="8"/>
  <c r="D43" i="8"/>
  <c r="E42" i="8"/>
  <c r="F41" i="8"/>
  <c r="B41" i="8"/>
  <c r="B10" i="8" s="1"/>
  <c r="C40" i="8"/>
  <c r="D39" i="8"/>
  <c r="E38" i="8"/>
  <c r="F37" i="8"/>
  <c r="B37" i="8"/>
  <c r="B6" i="8" s="1"/>
  <c r="C36" i="8"/>
  <c r="C56" i="8" s="1"/>
  <c r="F58" i="8"/>
  <c r="B58" i="8"/>
  <c r="B27" i="8" s="1"/>
  <c r="E54" i="8"/>
  <c r="F53" i="8"/>
  <c r="B53" i="8"/>
  <c r="B22" i="8" s="1"/>
  <c r="C52" i="8"/>
  <c r="D51" i="8"/>
  <c r="E49" i="8"/>
  <c r="D46" i="8"/>
  <c r="E45" i="8"/>
  <c r="F44" i="8"/>
  <c r="B44" i="8"/>
  <c r="B13" i="8" s="1"/>
  <c r="C43" i="8"/>
  <c r="D42" i="8"/>
  <c r="E41" i="8"/>
  <c r="F40" i="8"/>
  <c r="B40" i="8"/>
  <c r="B9" i="8" s="1"/>
  <c r="C39" i="8"/>
  <c r="D38" i="8"/>
  <c r="E37" i="8"/>
  <c r="F36" i="8"/>
  <c r="F56" i="8" s="1"/>
  <c r="C5" i="7"/>
  <c r="C4" i="7"/>
  <c r="C3" i="7"/>
  <c r="F23" i="7"/>
  <c r="C5" i="6"/>
  <c r="C4" i="6"/>
  <c r="C3" i="6"/>
  <c r="F48" i="6"/>
  <c r="C4" i="4"/>
  <c r="C5" i="4"/>
  <c r="C3" i="4"/>
  <c r="B4" i="4"/>
  <c r="B5" i="4"/>
  <c r="B3" i="4"/>
  <c r="F27" i="4" s="1"/>
  <c r="H30" i="6" l="1"/>
  <c r="G11" i="4"/>
  <c r="F10" i="4"/>
  <c r="I29" i="9"/>
  <c r="C29" i="9"/>
  <c r="O29" i="9"/>
  <c r="H39" i="6"/>
  <c r="G24" i="7"/>
  <c r="F19" i="4"/>
  <c r="H47" i="6"/>
  <c r="G32" i="6"/>
  <c r="F31" i="6"/>
  <c r="F11" i="4"/>
  <c r="G42" i="6"/>
  <c r="H33" i="6"/>
  <c r="H41" i="6"/>
  <c r="H49" i="6"/>
  <c r="H35" i="6"/>
  <c r="H43" i="6"/>
  <c r="H10" i="4"/>
  <c r="F27" i="6"/>
  <c r="H37" i="6"/>
  <c r="H45" i="6"/>
  <c r="F8" i="4"/>
  <c r="F15" i="4"/>
  <c r="H25" i="4"/>
  <c r="F35" i="6"/>
  <c r="F39" i="6"/>
  <c r="F43" i="6"/>
  <c r="F47" i="6"/>
  <c r="F15" i="7"/>
  <c r="H17" i="4"/>
  <c r="H23" i="4"/>
  <c r="F19" i="7"/>
  <c r="H27" i="4"/>
  <c r="F12" i="4"/>
  <c r="H11" i="4"/>
  <c r="F23" i="4"/>
  <c r="H29" i="4"/>
  <c r="H21" i="4"/>
  <c r="H31" i="6"/>
  <c r="F33" i="6"/>
  <c r="F37" i="6"/>
  <c r="F41" i="6"/>
  <c r="F45" i="6"/>
  <c r="F49" i="6"/>
  <c r="G26" i="4"/>
  <c r="G18" i="4"/>
  <c r="H13" i="4"/>
  <c r="H9" i="4"/>
  <c r="F15" i="6"/>
  <c r="F23" i="6"/>
  <c r="G36" i="6"/>
  <c r="G40" i="6"/>
  <c r="G44" i="6"/>
  <c r="G48" i="6"/>
  <c r="F11" i="7"/>
  <c r="F30" i="4"/>
  <c r="F26" i="4"/>
  <c r="F22" i="4"/>
  <c r="F18" i="4"/>
  <c r="F14" i="4"/>
  <c r="G29" i="4"/>
  <c r="G25" i="4"/>
  <c r="G21" i="4"/>
  <c r="G17" i="4"/>
  <c r="G13" i="4"/>
  <c r="G9" i="4"/>
  <c r="H28" i="4"/>
  <c r="H24" i="4"/>
  <c r="H20" i="4"/>
  <c r="H16" i="4"/>
  <c r="H12" i="4"/>
  <c r="G29" i="6"/>
  <c r="G8" i="6"/>
  <c r="G16" i="6"/>
  <c r="G24" i="6"/>
  <c r="G31" i="6"/>
  <c r="F32" i="6"/>
  <c r="H34" i="6"/>
  <c r="G35" i="6"/>
  <c r="F36" i="6"/>
  <c r="H38" i="6"/>
  <c r="G39" i="6"/>
  <c r="F40" i="6"/>
  <c r="H42" i="6"/>
  <c r="G43" i="6"/>
  <c r="F44" i="6"/>
  <c r="H46" i="6"/>
  <c r="G47" i="6"/>
  <c r="G12" i="7"/>
  <c r="G20" i="7"/>
  <c r="F25" i="4"/>
  <c r="F9" i="4"/>
  <c r="H8" i="4"/>
  <c r="F11" i="6"/>
  <c r="G34" i="6"/>
  <c r="G38" i="6"/>
  <c r="G46" i="6"/>
  <c r="G30" i="4"/>
  <c r="G22" i="4"/>
  <c r="G14" i="4"/>
  <c r="G10" i="4"/>
  <c r="F29" i="4"/>
  <c r="F21" i="4"/>
  <c r="F17" i="4"/>
  <c r="F13" i="4"/>
  <c r="G28" i="4"/>
  <c r="G24" i="4"/>
  <c r="G20" i="4"/>
  <c r="G16" i="4"/>
  <c r="G12" i="4"/>
  <c r="H19" i="4"/>
  <c r="H15" i="4"/>
  <c r="F19" i="6"/>
  <c r="F28" i="4"/>
  <c r="F24" i="4"/>
  <c r="F20" i="4"/>
  <c r="F16" i="4"/>
  <c r="G8" i="4"/>
  <c r="G27" i="4"/>
  <c r="G23" i="4"/>
  <c r="G19" i="4"/>
  <c r="G15" i="4"/>
  <c r="H30" i="4"/>
  <c r="H26" i="4"/>
  <c r="H22" i="4"/>
  <c r="H18" i="4"/>
  <c r="H14" i="4"/>
  <c r="F28" i="6"/>
  <c r="G12" i="6"/>
  <c r="G20" i="6"/>
  <c r="G28" i="6"/>
  <c r="H32" i="6"/>
  <c r="G33" i="6"/>
  <c r="F34" i="6"/>
  <c r="H36" i="6"/>
  <c r="G37" i="6"/>
  <c r="F38" i="6"/>
  <c r="H40" i="6"/>
  <c r="G41" i="6"/>
  <c r="F42" i="6"/>
  <c r="H44" i="6"/>
  <c r="G45" i="6"/>
  <c r="F46" i="6"/>
  <c r="H48" i="6"/>
  <c r="G49" i="6"/>
  <c r="G8" i="7"/>
  <c r="G16" i="7"/>
  <c r="H13" i="7"/>
  <c r="H21" i="7"/>
  <c r="H25" i="7"/>
  <c r="H8" i="7"/>
  <c r="F10" i="7"/>
  <c r="G11" i="7"/>
  <c r="H12" i="7"/>
  <c r="F14" i="7"/>
  <c r="G15" i="7"/>
  <c r="H16" i="7"/>
  <c r="F18" i="7"/>
  <c r="G19" i="7"/>
  <c r="H20" i="7"/>
  <c r="F22" i="7"/>
  <c r="G23" i="7"/>
  <c r="H24" i="7"/>
  <c r="H9" i="7"/>
  <c r="H17" i="7"/>
  <c r="F9" i="7"/>
  <c r="G10" i="7"/>
  <c r="H11" i="7"/>
  <c r="F13" i="7"/>
  <c r="G14" i="7"/>
  <c r="H15" i="7"/>
  <c r="F17" i="7"/>
  <c r="G18" i="7"/>
  <c r="H19" i="7"/>
  <c r="F21" i="7"/>
  <c r="G22" i="7"/>
  <c r="H23" i="7"/>
  <c r="F25" i="7"/>
  <c r="F8" i="7"/>
  <c r="G9" i="7"/>
  <c r="H10" i="7"/>
  <c r="F12" i="7"/>
  <c r="G13" i="7"/>
  <c r="H14" i="7"/>
  <c r="F16" i="7"/>
  <c r="G17" i="7"/>
  <c r="H18" i="7"/>
  <c r="F20" i="7"/>
  <c r="G21" i="7"/>
  <c r="H22" i="7"/>
  <c r="F24" i="7"/>
  <c r="G25" i="7"/>
  <c r="H9" i="6"/>
  <c r="H13" i="6"/>
  <c r="H25" i="6"/>
  <c r="H29" i="6"/>
  <c r="H8" i="6"/>
  <c r="F10" i="6"/>
  <c r="G11" i="6"/>
  <c r="H12" i="6"/>
  <c r="F14" i="6"/>
  <c r="G15" i="6"/>
  <c r="H16" i="6"/>
  <c r="F18" i="6"/>
  <c r="G19" i="6"/>
  <c r="H20" i="6"/>
  <c r="F22" i="6"/>
  <c r="G23" i="6"/>
  <c r="H24" i="6"/>
  <c r="F26" i="6"/>
  <c r="G27" i="6"/>
  <c r="H28" i="6"/>
  <c r="F30" i="6"/>
  <c r="H21" i="6"/>
  <c r="F9" i="6"/>
  <c r="G10" i="6"/>
  <c r="H11" i="6"/>
  <c r="F13" i="6"/>
  <c r="G14" i="6"/>
  <c r="H15" i="6"/>
  <c r="F17" i="6"/>
  <c r="G18" i="6"/>
  <c r="H19" i="6"/>
  <c r="F21" i="6"/>
  <c r="G22" i="6"/>
  <c r="H23" i="6"/>
  <c r="F25" i="6"/>
  <c r="G26" i="6"/>
  <c r="H27" i="6"/>
  <c r="F29" i="6"/>
  <c r="G30" i="6"/>
  <c r="H17" i="6"/>
  <c r="F8" i="6"/>
  <c r="G9" i="6"/>
  <c r="H10" i="6"/>
  <c r="F12" i="6"/>
  <c r="G13" i="6"/>
  <c r="H14" i="6"/>
  <c r="F16" i="6"/>
  <c r="G17" i="6"/>
  <c r="H18" i="6"/>
  <c r="F20" i="6"/>
  <c r="G21" i="6"/>
  <c r="H22" i="6"/>
  <c r="F24" i="6"/>
  <c r="G25" i="6"/>
  <c r="H26" i="6"/>
  <c r="D3" i="6" l="1"/>
  <c r="H18" i="1" s="1"/>
  <c r="D4" i="6"/>
  <c r="H20" i="1" s="1"/>
  <c r="D5" i="6"/>
  <c r="H22" i="1" s="1"/>
  <c r="D3" i="4"/>
  <c r="H12" i="1" s="1"/>
  <c r="C20" i="9" s="1"/>
  <c r="D4" i="4"/>
  <c r="H14" i="1" s="1"/>
  <c r="D5" i="4"/>
  <c r="H16" i="1" s="1"/>
  <c r="O20" i="9" s="1"/>
  <c r="D4" i="7"/>
  <c r="H26" i="1" s="1"/>
  <c r="D3" i="7"/>
  <c r="H24" i="1" s="1"/>
  <c r="D5" i="7"/>
  <c r="H28" i="1" s="1"/>
  <c r="I20" i="17" l="1"/>
  <c r="I25" i="17" s="1"/>
  <c r="L2" i="15"/>
  <c r="C20" i="17"/>
  <c r="K34" i="17" s="1"/>
  <c r="C2" i="15"/>
  <c r="O20" i="17"/>
  <c r="O26" i="17" s="1"/>
  <c r="U2" i="15"/>
  <c r="C26" i="17"/>
  <c r="C27" i="17"/>
  <c r="I27" i="17"/>
  <c r="O20" i="18"/>
  <c r="I20" i="18"/>
  <c r="C20" i="18"/>
  <c r="C25" i="9"/>
  <c r="C27" i="9"/>
  <c r="C26" i="9"/>
  <c r="C24" i="9"/>
  <c r="C30" i="9" s="1"/>
  <c r="C23" i="9"/>
  <c r="B35" i="9" s="1"/>
  <c r="O25" i="9"/>
  <c r="O24" i="9"/>
  <c r="O30" i="9" s="1"/>
  <c r="O23" i="9"/>
  <c r="N35" i="9" s="1"/>
  <c r="O27" i="9"/>
  <c r="N39" i="9" s="1"/>
  <c r="O26" i="9"/>
  <c r="N38" i="9" s="1"/>
  <c r="I20" i="9"/>
  <c r="S2" i="14"/>
  <c r="K2" i="14"/>
  <c r="C2" i="14"/>
  <c r="C2" i="8"/>
  <c r="C28" i="8" s="1"/>
  <c r="Q2" i="8"/>
  <c r="Q14" i="8" s="1"/>
  <c r="J2" i="8"/>
  <c r="J6" i="8" s="1"/>
  <c r="D34" i="17" l="1"/>
  <c r="O25" i="17"/>
  <c r="N35" i="17" s="1"/>
  <c r="I26" i="17"/>
  <c r="I28" i="17"/>
  <c r="P34" i="17"/>
  <c r="J34" i="17"/>
  <c r="C25" i="17"/>
  <c r="B35" i="17" s="1"/>
  <c r="O34" i="17"/>
  <c r="I34" i="17"/>
  <c r="C28" i="17"/>
  <c r="E38" i="17" s="1"/>
  <c r="E34" i="17"/>
  <c r="Q34" i="17"/>
  <c r="O27" i="17"/>
  <c r="Q37" i="17" s="1"/>
  <c r="O28" i="17"/>
  <c r="Q38" i="17" s="1"/>
  <c r="C34" i="17"/>
  <c r="C28" i="14"/>
  <c r="C29" i="14"/>
  <c r="C30" i="14"/>
  <c r="O18" i="1" s="1"/>
  <c r="K25" i="14"/>
  <c r="K29" i="14"/>
  <c r="K30" i="14"/>
  <c r="K28" i="14"/>
  <c r="S27" i="14"/>
  <c r="S26" i="14"/>
  <c r="S6" i="14"/>
  <c r="S10" i="14"/>
  <c r="S21" i="14"/>
  <c r="S5" i="14"/>
  <c r="X22" i="1" s="1"/>
  <c r="S9" i="14"/>
  <c r="S28" i="14"/>
  <c r="S20" i="14"/>
  <c r="S7" i="14"/>
  <c r="S11" i="14"/>
  <c r="S29" i="14"/>
  <c r="S8" i="14"/>
  <c r="S30" i="14"/>
  <c r="S19" i="14"/>
  <c r="C7" i="14"/>
  <c r="C11" i="14"/>
  <c r="C20" i="14"/>
  <c r="C10" i="14"/>
  <c r="C21" i="14"/>
  <c r="C8" i="14"/>
  <c r="C5" i="14"/>
  <c r="C26" i="14"/>
  <c r="C9" i="14"/>
  <c r="C27" i="14"/>
  <c r="C6" i="14"/>
  <c r="X18" i="1" s="1"/>
  <c r="K21" i="14"/>
  <c r="K8" i="14"/>
  <c r="K5" i="14"/>
  <c r="K26" i="14"/>
  <c r="K6" i="14"/>
  <c r="K20" i="14"/>
  <c r="K11" i="14"/>
  <c r="K19" i="14"/>
  <c r="N20" i="1" s="1"/>
  <c r="S21" i="1" s="1"/>
  <c r="K9" i="14"/>
  <c r="K10" i="14"/>
  <c r="K27" i="14"/>
  <c r="K7" i="14"/>
  <c r="Y30" i="15"/>
  <c r="Z31" i="15"/>
  <c r="Y29" i="15"/>
  <c r="Y6" i="15"/>
  <c r="Z7" i="15"/>
  <c r="AA8" i="15"/>
  <c r="Y10" i="15"/>
  <c r="Z11" i="15"/>
  <c r="AA12" i="15"/>
  <c r="Y14" i="15"/>
  <c r="Z15" i="15"/>
  <c r="AA13" i="15"/>
  <c r="Z30" i="15"/>
  <c r="AA31" i="15"/>
  <c r="AA20" i="15"/>
  <c r="Z6" i="15"/>
  <c r="AA7" i="15"/>
  <c r="Y9" i="15"/>
  <c r="Z10" i="15"/>
  <c r="AA11" i="15"/>
  <c r="Y13" i="15"/>
  <c r="Z14" i="15"/>
  <c r="AA15" i="15"/>
  <c r="Z29" i="15"/>
  <c r="Y7" i="15"/>
  <c r="Y11" i="15"/>
  <c r="Y15" i="15"/>
  <c r="AA30" i="15"/>
  <c r="AA29" i="15"/>
  <c r="Z20" i="15"/>
  <c r="AA6" i="15"/>
  <c r="Y8" i="15"/>
  <c r="Z9" i="15"/>
  <c r="AA10" i="15"/>
  <c r="Y12" i="15"/>
  <c r="Z13" i="15"/>
  <c r="AA14" i="15"/>
  <c r="AA5" i="15"/>
  <c r="Y31" i="15"/>
  <c r="Y20" i="15"/>
  <c r="Z8" i="15"/>
  <c r="AA9" i="15"/>
  <c r="Z12" i="15"/>
  <c r="Z5" i="15"/>
  <c r="G30" i="15"/>
  <c r="H31" i="15"/>
  <c r="G29" i="15"/>
  <c r="G6" i="15"/>
  <c r="H7" i="15"/>
  <c r="I8" i="15"/>
  <c r="G10" i="15"/>
  <c r="H11" i="15"/>
  <c r="I12" i="15"/>
  <c r="G14" i="15"/>
  <c r="H15" i="15"/>
  <c r="G20" i="15"/>
  <c r="G11" i="15"/>
  <c r="G15" i="15"/>
  <c r="H30" i="15"/>
  <c r="I31" i="15"/>
  <c r="I20" i="15"/>
  <c r="H6" i="15"/>
  <c r="I7" i="15"/>
  <c r="G9" i="15"/>
  <c r="H10" i="15"/>
  <c r="I11" i="15"/>
  <c r="G13" i="15"/>
  <c r="H14" i="15"/>
  <c r="I15" i="15"/>
  <c r="H29" i="15"/>
  <c r="I9" i="15"/>
  <c r="I13" i="15"/>
  <c r="I30" i="15"/>
  <c r="I29" i="15"/>
  <c r="H20" i="15"/>
  <c r="I6" i="15"/>
  <c r="G8" i="15"/>
  <c r="H9" i="15"/>
  <c r="I10" i="15"/>
  <c r="G12" i="15"/>
  <c r="H13" i="15"/>
  <c r="I14" i="15"/>
  <c r="I5" i="15"/>
  <c r="G31" i="15"/>
  <c r="G7" i="15"/>
  <c r="H8" i="15"/>
  <c r="H12" i="15"/>
  <c r="H5" i="15"/>
  <c r="P30" i="15"/>
  <c r="Q31" i="15"/>
  <c r="P29" i="15"/>
  <c r="P6" i="15"/>
  <c r="Q7" i="15"/>
  <c r="R8" i="15"/>
  <c r="P10" i="15"/>
  <c r="Q11" i="15"/>
  <c r="R12" i="15"/>
  <c r="P14" i="15"/>
  <c r="Q15" i="15"/>
  <c r="P7" i="15"/>
  <c r="Q8" i="15"/>
  <c r="Q12" i="15"/>
  <c r="Q5" i="15"/>
  <c r="Q30" i="15"/>
  <c r="R31" i="15"/>
  <c r="R20" i="15"/>
  <c r="Q6" i="15"/>
  <c r="R7" i="15"/>
  <c r="P9" i="15"/>
  <c r="Q10" i="15"/>
  <c r="R11" i="15"/>
  <c r="P13" i="15"/>
  <c r="Q14" i="15"/>
  <c r="R15" i="15"/>
  <c r="P31" i="15"/>
  <c r="P20" i="15"/>
  <c r="P11" i="15"/>
  <c r="P15" i="15"/>
  <c r="R30" i="15"/>
  <c r="R29" i="15"/>
  <c r="Q20" i="15"/>
  <c r="R6" i="15"/>
  <c r="P8" i="15"/>
  <c r="Q9" i="15"/>
  <c r="R10" i="15"/>
  <c r="P12" i="15"/>
  <c r="Q13" i="15"/>
  <c r="R14" i="15"/>
  <c r="R5" i="15"/>
  <c r="Q29" i="15"/>
  <c r="R9" i="15"/>
  <c r="R13" i="15"/>
  <c r="C11" i="8"/>
  <c r="P5" i="15"/>
  <c r="D37" i="17"/>
  <c r="E37" i="17"/>
  <c r="Y5" i="15"/>
  <c r="G5" i="15"/>
  <c r="J37" i="17"/>
  <c r="D36" i="17"/>
  <c r="E36" i="17"/>
  <c r="O24" i="18"/>
  <c r="O23" i="18"/>
  <c r="I27" i="18"/>
  <c r="C26" i="18"/>
  <c r="I25" i="18"/>
  <c r="C23" i="18"/>
  <c r="O25" i="18"/>
  <c r="I24" i="18"/>
  <c r="I23" i="18"/>
  <c r="C27" i="18"/>
  <c r="O26" i="18"/>
  <c r="C24" i="18"/>
  <c r="O27" i="18"/>
  <c r="I26" i="18"/>
  <c r="C25" i="18"/>
  <c r="J36" i="17"/>
  <c r="K36" i="17"/>
  <c r="Q36" i="17"/>
  <c r="P36" i="17"/>
  <c r="N36" i="17"/>
  <c r="B36" i="17"/>
  <c r="H36" i="17"/>
  <c r="J35" i="17"/>
  <c r="I35" i="17"/>
  <c r="K35" i="17"/>
  <c r="H35" i="17"/>
  <c r="P35" i="17"/>
  <c r="O35" i="17"/>
  <c r="C35" i="17"/>
  <c r="E35" i="17"/>
  <c r="D35" i="17"/>
  <c r="B37" i="17"/>
  <c r="B34" i="17"/>
  <c r="H34" i="17"/>
  <c r="K37" i="17"/>
  <c r="H37" i="17"/>
  <c r="N34" i="17"/>
  <c r="K23" i="14"/>
  <c r="E36" i="9"/>
  <c r="C36" i="9"/>
  <c r="D36" i="9"/>
  <c r="Q36" i="9"/>
  <c r="O36" i="9"/>
  <c r="P36" i="9"/>
  <c r="P37" i="9"/>
  <c r="Q37" i="9"/>
  <c r="O37" i="9"/>
  <c r="D37" i="9"/>
  <c r="E37" i="9"/>
  <c r="C37" i="9"/>
  <c r="C22" i="8"/>
  <c r="C29" i="8"/>
  <c r="C13" i="8"/>
  <c r="J19" i="8"/>
  <c r="N14" i="1" s="1"/>
  <c r="S15" i="1" s="1"/>
  <c r="J13" i="8"/>
  <c r="J12" i="8"/>
  <c r="J7" i="8"/>
  <c r="J22" i="8"/>
  <c r="Q30" i="8"/>
  <c r="Q19" i="8"/>
  <c r="I24" i="9"/>
  <c r="I30" i="9" s="1"/>
  <c r="I23" i="9"/>
  <c r="H35" i="9" s="1"/>
  <c r="I26" i="9"/>
  <c r="H38" i="9" s="1"/>
  <c r="I25" i="9"/>
  <c r="I27" i="9"/>
  <c r="H39" i="9" s="1"/>
  <c r="P35" i="9"/>
  <c r="Q35" i="9"/>
  <c r="O35" i="9"/>
  <c r="C38" i="9"/>
  <c r="D38" i="9"/>
  <c r="E38" i="9"/>
  <c r="B38" i="9"/>
  <c r="C8" i="8"/>
  <c r="C31" i="8"/>
  <c r="J9" i="8"/>
  <c r="J14" i="8"/>
  <c r="O38" i="9"/>
  <c r="Q38" i="9"/>
  <c r="P38" i="9"/>
  <c r="D39" i="9"/>
  <c r="E39" i="9"/>
  <c r="C39" i="9"/>
  <c r="B39" i="9"/>
  <c r="C7" i="8"/>
  <c r="J27" i="8"/>
  <c r="J30" i="8"/>
  <c r="J28" i="8"/>
  <c r="P39" i="9"/>
  <c r="O39" i="9"/>
  <c r="Q39" i="9"/>
  <c r="D35" i="9"/>
  <c r="E35" i="9"/>
  <c r="C35" i="9"/>
  <c r="C14" i="8"/>
  <c r="C5" i="8"/>
  <c r="C20" i="8"/>
  <c r="J20" i="8"/>
  <c r="J11" i="8"/>
  <c r="C19" i="8"/>
  <c r="N12" i="1" s="1"/>
  <c r="Q29" i="8"/>
  <c r="C23" i="14"/>
  <c r="Q25" i="8"/>
  <c r="Q15" i="8"/>
  <c r="Q6" i="8"/>
  <c r="S23" i="14"/>
  <c r="Q5" i="8"/>
  <c r="Q23" i="8"/>
  <c r="N16" i="1" s="1"/>
  <c r="S17" i="1" s="1"/>
  <c r="Q10" i="8"/>
  <c r="Q8" i="8"/>
  <c r="Q21" i="8"/>
  <c r="N22" i="1"/>
  <c r="S23" i="1" s="1"/>
  <c r="N18" i="1"/>
  <c r="S19" i="1" s="1"/>
  <c r="O20" i="1"/>
  <c r="C30" i="8"/>
  <c r="J31" i="8"/>
  <c r="J23" i="8"/>
  <c r="J10" i="8"/>
  <c r="Q28" i="8"/>
  <c r="X20" i="1"/>
  <c r="C10" i="8"/>
  <c r="C9" i="8"/>
  <c r="C25" i="8"/>
  <c r="J8" i="8"/>
  <c r="J5" i="8"/>
  <c r="C15" i="8"/>
  <c r="C6" i="8"/>
  <c r="C12" i="8"/>
  <c r="C21" i="8"/>
  <c r="C23" i="8"/>
  <c r="J25" i="8"/>
  <c r="J21" i="8"/>
  <c r="J15" i="8"/>
  <c r="J29" i="8"/>
  <c r="U11" i="15"/>
  <c r="U13" i="15"/>
  <c r="U6" i="15"/>
  <c r="U15" i="15"/>
  <c r="U20" i="15"/>
  <c r="U9" i="15"/>
  <c r="U7" i="15"/>
  <c r="U8" i="15"/>
  <c r="U31" i="15"/>
  <c r="O28" i="1" s="1"/>
  <c r="U5" i="15"/>
  <c r="U25" i="15"/>
  <c r="U12" i="15"/>
  <c r="U29" i="15"/>
  <c r="U30" i="15"/>
  <c r="U14" i="15"/>
  <c r="U10" i="15"/>
  <c r="Q20" i="8"/>
  <c r="Q9" i="8"/>
  <c r="Q11" i="8"/>
  <c r="Q22" i="8"/>
  <c r="L12" i="15"/>
  <c r="L14" i="15"/>
  <c r="L11" i="15"/>
  <c r="L29" i="15"/>
  <c r="L5" i="15"/>
  <c r="L20" i="15"/>
  <c r="L31" i="15"/>
  <c r="L30" i="15"/>
  <c r="L10" i="15"/>
  <c r="L13" i="15"/>
  <c r="L8" i="15"/>
  <c r="L6" i="15"/>
  <c r="L27" i="15"/>
  <c r="L25" i="15"/>
  <c r="L7" i="15"/>
  <c r="L15" i="15"/>
  <c r="L9" i="15"/>
  <c r="C29" i="15"/>
  <c r="C12" i="15"/>
  <c r="C8" i="15"/>
  <c r="U19" i="15"/>
  <c r="N28" i="1" s="1"/>
  <c r="S29" i="1" s="1"/>
  <c r="C31" i="15"/>
  <c r="C14" i="15"/>
  <c r="C30" i="15"/>
  <c r="C10" i="15"/>
  <c r="C25" i="15"/>
  <c r="C9" i="15"/>
  <c r="C28" i="15"/>
  <c r="L19" i="15"/>
  <c r="C5" i="15"/>
  <c r="C20" i="15"/>
  <c r="C11" i="15"/>
  <c r="C6" i="15"/>
  <c r="C7" i="15"/>
  <c r="C13" i="15"/>
  <c r="C15" i="15"/>
  <c r="C19" i="15"/>
  <c r="N24" i="1" s="1"/>
  <c r="S25" i="1" s="1"/>
  <c r="Q13" i="8"/>
  <c r="Q12" i="8"/>
  <c r="Q31" i="8"/>
  <c r="Q7" i="8"/>
  <c r="Q35" i="17" l="1"/>
  <c r="B38" i="17"/>
  <c r="P38" i="17"/>
  <c r="D38" i="17"/>
  <c r="N38" i="17"/>
  <c r="O37" i="17"/>
  <c r="C36" i="17"/>
  <c r="C38" i="17"/>
  <c r="X14" i="1"/>
  <c r="M14" i="1" s="1"/>
  <c r="O36" i="17"/>
  <c r="O38" i="17"/>
  <c r="O22" i="1"/>
  <c r="X28" i="1"/>
  <c r="M28" i="1" s="1"/>
  <c r="X12" i="1"/>
  <c r="M12" i="1" s="1"/>
  <c r="O16" i="1"/>
  <c r="O12" i="1"/>
  <c r="O26" i="1"/>
  <c r="O24" i="1"/>
  <c r="O14" i="1"/>
  <c r="S24" i="1"/>
  <c r="X16" i="1"/>
  <c r="M16" i="1" s="1"/>
  <c r="I37" i="17"/>
  <c r="C37" i="17"/>
  <c r="T24" i="1"/>
  <c r="N26" i="1"/>
  <c r="S27" i="1" s="1"/>
  <c r="R24" i="1"/>
  <c r="X26" i="1"/>
  <c r="I36" i="17"/>
  <c r="I38" i="17"/>
  <c r="H38" i="17"/>
  <c r="J38" i="17"/>
  <c r="P37" i="17"/>
  <c r="K38" i="17"/>
  <c r="N37" i="17"/>
  <c r="Q35" i="18"/>
  <c r="N35" i="18"/>
  <c r="P35" i="18"/>
  <c r="O35" i="18"/>
  <c r="D35" i="18"/>
  <c r="B35" i="18"/>
  <c r="E35" i="18"/>
  <c r="C35" i="18"/>
  <c r="J33" i="18"/>
  <c r="K33" i="18"/>
  <c r="I33" i="18"/>
  <c r="H33" i="18"/>
  <c r="N36" i="18"/>
  <c r="Q36" i="18"/>
  <c r="O36" i="18"/>
  <c r="P36" i="18"/>
  <c r="Q37" i="18"/>
  <c r="O37" i="18"/>
  <c r="P37" i="18"/>
  <c r="N37" i="18"/>
  <c r="E33" i="18"/>
  <c r="D33" i="18"/>
  <c r="C33" i="18"/>
  <c r="B33" i="18"/>
  <c r="H37" i="18"/>
  <c r="J37" i="18"/>
  <c r="I37" i="18"/>
  <c r="K37" i="18"/>
  <c r="Q33" i="18"/>
  <c r="N33" i="18"/>
  <c r="O33" i="18"/>
  <c r="P33" i="18"/>
  <c r="D34" i="18"/>
  <c r="E34" i="18"/>
  <c r="B34" i="18"/>
  <c r="C34" i="18"/>
  <c r="C37" i="18"/>
  <c r="B37" i="18"/>
  <c r="D37" i="18"/>
  <c r="E37" i="18"/>
  <c r="H35" i="18"/>
  <c r="K35" i="18"/>
  <c r="J35" i="18"/>
  <c r="I35" i="18"/>
  <c r="O34" i="18"/>
  <c r="Q34" i="18"/>
  <c r="P34" i="18"/>
  <c r="N34" i="18"/>
  <c r="B36" i="18"/>
  <c r="C36" i="18"/>
  <c r="E36" i="18"/>
  <c r="D36" i="18"/>
  <c r="K34" i="18"/>
  <c r="J34" i="18"/>
  <c r="H34" i="18"/>
  <c r="I34" i="18"/>
  <c r="K36" i="18"/>
  <c r="I36" i="18"/>
  <c r="H36" i="18"/>
  <c r="J36" i="18"/>
  <c r="M20" i="1"/>
  <c r="I37" i="9"/>
  <c r="J37" i="9"/>
  <c r="K37" i="9"/>
  <c r="N37" i="9"/>
  <c r="N36" i="9"/>
  <c r="B37" i="9"/>
  <c r="B36" i="9"/>
  <c r="I36" i="9"/>
  <c r="J36" i="9"/>
  <c r="K36" i="9"/>
  <c r="J38" i="9"/>
  <c r="I38" i="9"/>
  <c r="K38" i="9"/>
  <c r="J35" i="9"/>
  <c r="K35" i="9"/>
  <c r="I35" i="9"/>
  <c r="M18" i="1"/>
  <c r="K39" i="9"/>
  <c r="I39" i="9"/>
  <c r="J39" i="9"/>
  <c r="M22" i="1"/>
  <c r="X24" i="1"/>
  <c r="M24" i="1" s="1"/>
  <c r="R25" i="1" s="1"/>
  <c r="P18" i="1" l="1"/>
  <c r="T25" i="1"/>
  <c r="R12" i="1"/>
  <c r="R13" i="1" s="1"/>
  <c r="S28" i="1"/>
  <c r="S12" i="1"/>
  <c r="S13" i="1" s="1"/>
  <c r="T12" i="1"/>
  <c r="T13" i="1" s="1"/>
  <c r="R16" i="1"/>
  <c r="R17" i="1" s="1"/>
  <c r="P24" i="1"/>
  <c r="P12" i="1"/>
  <c r="S16" i="1"/>
  <c r="T16" i="1"/>
  <c r="T17" i="1" s="1"/>
  <c r="P22" i="1"/>
  <c r="P16" i="1"/>
  <c r="P20" i="1"/>
  <c r="P14" i="1"/>
  <c r="R26" i="1"/>
  <c r="M26" i="1"/>
  <c r="T26" i="1"/>
  <c r="T27" i="1" s="1"/>
  <c r="T28" i="1"/>
  <c r="T29" i="1" s="1"/>
  <c r="S26" i="1"/>
  <c r="R28" i="1"/>
  <c r="R29" i="1" s="1"/>
  <c r="P28" i="1"/>
  <c r="R18" i="1"/>
  <c r="R19" i="1" s="1"/>
  <c r="S18" i="1"/>
  <c r="T18" i="1"/>
  <c r="T19" i="1" s="1"/>
  <c r="S20" i="1"/>
  <c r="R20" i="1"/>
  <c r="R21" i="1" s="1"/>
  <c r="T20" i="1"/>
  <c r="T21" i="1" s="1"/>
  <c r="T22" i="1"/>
  <c r="T23" i="1" s="1"/>
  <c r="S22" i="1"/>
  <c r="R22" i="1"/>
  <c r="R23" i="1" s="1"/>
  <c r="H36" i="9"/>
  <c r="H37" i="9"/>
  <c r="P26" i="1" l="1"/>
  <c r="R27" i="1"/>
  <c r="U12" i="1"/>
  <c r="U24" i="1"/>
  <c r="U16" i="1"/>
  <c r="U26" i="1"/>
  <c r="R14" i="1"/>
  <c r="R15" i="1" s="1"/>
  <c r="S14" i="1"/>
  <c r="T14" i="1"/>
  <c r="T15" i="1" s="1"/>
  <c r="U28" i="1"/>
  <c r="U20" i="1"/>
  <c r="U22" i="1"/>
  <c r="U18" i="1"/>
  <c r="U14" i="1" l="1"/>
</calcChain>
</file>

<file path=xl/sharedStrings.xml><?xml version="1.0" encoding="utf-8"?>
<sst xmlns="http://schemas.openxmlformats.org/spreadsheetml/2006/main" count="1571" uniqueCount="285">
  <si>
    <t>新日本海フェリー</t>
    <rPh sb="0" eb="1">
      <t>シン</t>
    </rPh>
    <rPh sb="1" eb="3">
      <t>ニホン</t>
    </rPh>
    <rPh sb="3" eb="4">
      <t>カイ</t>
    </rPh>
    <phoneticPr fontId="2"/>
  </si>
  <si>
    <t>航路</t>
    <rPh sb="0" eb="2">
      <t>コウロ</t>
    </rPh>
    <phoneticPr fontId="2"/>
  </si>
  <si>
    <t>方向</t>
    <rPh sb="0" eb="2">
      <t>ホウコウ</t>
    </rPh>
    <phoneticPr fontId="2"/>
  </si>
  <si>
    <t>舞鶴～小樽</t>
    <rPh sb="0" eb="2">
      <t>マイヅル</t>
    </rPh>
    <rPh sb="3" eb="5">
      <t>オタル</t>
    </rPh>
    <phoneticPr fontId="2"/>
  </si>
  <si>
    <t>A</t>
    <phoneticPr fontId="2"/>
  </si>
  <si>
    <t>B</t>
    <phoneticPr fontId="2"/>
  </si>
  <si>
    <t>北行</t>
    <rPh sb="0" eb="1">
      <t>キタ</t>
    </rPh>
    <rPh sb="1" eb="2">
      <t>ユ</t>
    </rPh>
    <phoneticPr fontId="2"/>
  </si>
  <si>
    <t>C</t>
    <phoneticPr fontId="2"/>
  </si>
  <si>
    <t>D</t>
    <phoneticPr fontId="2"/>
  </si>
  <si>
    <t>南行</t>
    <rPh sb="0" eb="1">
      <t>ミナミ</t>
    </rPh>
    <rPh sb="1" eb="2">
      <t>ユ</t>
    </rPh>
    <phoneticPr fontId="2"/>
  </si>
  <si>
    <t>フェリー会社</t>
    <rPh sb="4" eb="6">
      <t>カイシャ</t>
    </rPh>
    <phoneticPr fontId="2"/>
  </si>
  <si>
    <t>出港日</t>
    <rPh sb="0" eb="2">
      <t>シュッコウ</t>
    </rPh>
    <rPh sb="2" eb="3">
      <t>ビ</t>
    </rPh>
    <phoneticPr fontId="2"/>
  </si>
  <si>
    <t>期間</t>
    <rPh sb="0" eb="2">
      <t>キカン</t>
    </rPh>
    <phoneticPr fontId="2"/>
  </si>
  <si>
    <t>日１</t>
    <rPh sb="0" eb="1">
      <t>ヒ</t>
    </rPh>
    <phoneticPr fontId="2"/>
  </si>
  <si>
    <t>日２</t>
    <rPh sb="0" eb="1">
      <t>ヒ</t>
    </rPh>
    <phoneticPr fontId="2"/>
  </si>
  <si>
    <t>１行目</t>
    <rPh sb="1" eb="3">
      <t>ギョウメ</t>
    </rPh>
    <phoneticPr fontId="2"/>
  </si>
  <si>
    <t>２行目</t>
    <rPh sb="1" eb="3">
      <t>ギョウメ</t>
    </rPh>
    <phoneticPr fontId="2"/>
  </si>
  <si>
    <t>３行目</t>
    <rPh sb="1" eb="3">
      <t>ギョウメ</t>
    </rPh>
    <phoneticPr fontId="2"/>
  </si>
  <si>
    <t>新潟～小樽</t>
    <rPh sb="0" eb="2">
      <t>ニイガタ</t>
    </rPh>
    <rPh sb="3" eb="5">
      <t>オタル</t>
    </rPh>
    <phoneticPr fontId="2"/>
  </si>
  <si>
    <t>敦賀～苫小牧</t>
    <rPh sb="0" eb="2">
      <t>ツルガ</t>
    </rPh>
    <rPh sb="3" eb="6">
      <t>トマコマイ</t>
    </rPh>
    <phoneticPr fontId="2"/>
  </si>
  <si>
    <t>新潟～苫小牧（秋田経由）</t>
    <rPh sb="0" eb="2">
      <t>ニイガタ</t>
    </rPh>
    <rPh sb="3" eb="6">
      <t>トマコマイ</t>
    </rPh>
    <rPh sb="7" eb="9">
      <t>アキタ</t>
    </rPh>
    <rPh sb="9" eb="11">
      <t>ケイユ</t>
    </rPh>
    <phoneticPr fontId="2"/>
  </si>
  <si>
    <t>さんふらわあ</t>
    <phoneticPr fontId="2"/>
  </si>
  <si>
    <t>E</t>
    <phoneticPr fontId="2"/>
  </si>
  <si>
    <t>太平洋フェリー</t>
    <rPh sb="0" eb="3">
      <t>タイヘイヨウ</t>
    </rPh>
    <phoneticPr fontId="2"/>
  </si>
  <si>
    <t>大洗～苫小牧（夕方便）</t>
    <rPh sb="0" eb="2">
      <t>オオアライ</t>
    </rPh>
    <rPh sb="3" eb="6">
      <t>トマコマイ</t>
    </rPh>
    <rPh sb="7" eb="9">
      <t>ユウガタ</t>
    </rPh>
    <rPh sb="9" eb="10">
      <t>ビン</t>
    </rPh>
    <phoneticPr fontId="2"/>
  </si>
  <si>
    <t>航　　　　路</t>
    <rPh sb="0" eb="1">
      <t>ワタル</t>
    </rPh>
    <rPh sb="5" eb="6">
      <t>ミチ</t>
    </rPh>
    <phoneticPr fontId="2"/>
  </si>
  <si>
    <t>名古屋～苫小牧（仙台経由）</t>
    <rPh sb="0" eb="3">
      <t>ナゴヤ</t>
    </rPh>
    <rPh sb="4" eb="7">
      <t>トマコマイ</t>
    </rPh>
    <rPh sb="8" eb="10">
      <t>センダイ</t>
    </rPh>
    <rPh sb="10" eb="12">
      <t>ケイユ</t>
    </rPh>
    <phoneticPr fontId="2"/>
  </si>
  <si>
    <t>大洗～苫小牧（深夜便）</t>
    <rPh sb="0" eb="2">
      <t>オオアライ</t>
    </rPh>
    <rPh sb="3" eb="6">
      <t>トマコマイ</t>
    </rPh>
    <rPh sb="7" eb="9">
      <t>シンヤ</t>
    </rPh>
    <rPh sb="9" eb="10">
      <t>ビン</t>
    </rPh>
    <phoneticPr fontId="2"/>
  </si>
  <si>
    <t>大洗～苫小牧（深夜便・かむい）</t>
    <rPh sb="0" eb="2">
      <t>オオアライ</t>
    </rPh>
    <rPh sb="3" eb="6">
      <t>トマコマイ</t>
    </rPh>
    <rPh sb="7" eb="9">
      <t>シンヤ</t>
    </rPh>
    <rPh sb="9" eb="10">
      <t>ビン</t>
    </rPh>
    <phoneticPr fontId="2"/>
  </si>
  <si>
    <t>敦賀～苫小牧（新潟・秋田経由）</t>
    <rPh sb="0" eb="2">
      <t>ツルガ</t>
    </rPh>
    <rPh sb="3" eb="6">
      <t>トマコマイ</t>
    </rPh>
    <rPh sb="7" eb="9">
      <t>ニイガタ</t>
    </rPh>
    <rPh sb="10" eb="12">
      <t>アキタ</t>
    </rPh>
    <rPh sb="12" eb="14">
      <t>ケイユ</t>
    </rPh>
    <phoneticPr fontId="2"/>
  </si>
  <si>
    <t>Ａ</t>
    <phoneticPr fontId="2"/>
  </si>
  <si>
    <t>Ｂ</t>
    <phoneticPr fontId="2"/>
  </si>
  <si>
    <t>Ｃ</t>
    <phoneticPr fontId="2"/>
  </si>
  <si>
    <t>Ｄ</t>
    <phoneticPr fontId="2"/>
  </si>
  <si>
    <t>旅客</t>
    <rPh sb="0" eb="2">
      <t>リョカク</t>
    </rPh>
    <phoneticPr fontId="2"/>
  </si>
  <si>
    <t>車両</t>
    <rPh sb="0" eb="2">
      <t>シャリョウ</t>
    </rPh>
    <phoneticPr fontId="2"/>
  </si>
  <si>
    <t>船室</t>
    <rPh sb="0" eb="2">
      <t>センシツ</t>
    </rPh>
    <phoneticPr fontId="2"/>
  </si>
  <si>
    <t>3m未満</t>
    <rPh sb="2" eb="4">
      <t>ミマン</t>
    </rPh>
    <phoneticPr fontId="2"/>
  </si>
  <si>
    <t>4m未満</t>
    <rPh sb="2" eb="4">
      <t>ミマン</t>
    </rPh>
    <phoneticPr fontId="2"/>
  </si>
  <si>
    <t>5m未満</t>
    <rPh sb="2" eb="4">
      <t>ミマン</t>
    </rPh>
    <phoneticPr fontId="2"/>
  </si>
  <si>
    <t>6m未満</t>
    <rPh sb="2" eb="4">
      <t>ミマン</t>
    </rPh>
    <phoneticPr fontId="2"/>
  </si>
  <si>
    <t>二輪</t>
    <rPh sb="0" eb="2">
      <t>ニリン</t>
    </rPh>
    <phoneticPr fontId="2"/>
  </si>
  <si>
    <t>125cc未満</t>
    <rPh sb="5" eb="7">
      <t>ミマン</t>
    </rPh>
    <phoneticPr fontId="2"/>
  </si>
  <si>
    <t>750cc未満</t>
    <rPh sb="5" eb="7">
      <t>ミマン</t>
    </rPh>
    <phoneticPr fontId="2"/>
  </si>
  <si>
    <t>750cc以上</t>
    <rPh sb="5" eb="7">
      <t>イジョウ</t>
    </rPh>
    <phoneticPr fontId="2"/>
  </si>
  <si>
    <t>ツーリストＡ（1）</t>
    <phoneticPr fontId="2"/>
  </si>
  <si>
    <t>ツーリストＳ（1）</t>
    <phoneticPr fontId="2"/>
  </si>
  <si>
    <t>ステートＢツイン（2）</t>
    <phoneticPr fontId="2"/>
  </si>
  <si>
    <t>ステートＢ和室（2-3）</t>
    <rPh sb="5" eb="7">
      <t>ワシツ</t>
    </rPh>
    <phoneticPr fontId="2"/>
  </si>
  <si>
    <t>ステートＢ２段ベッド（4）</t>
    <rPh sb="6" eb="7">
      <t>ダン</t>
    </rPh>
    <phoneticPr fontId="2"/>
  </si>
  <si>
    <t>デラックスＡツイン（2）</t>
    <phoneticPr fontId="2"/>
  </si>
  <si>
    <t>デラックスＡ和室（2-3）</t>
    <rPh sb="6" eb="8">
      <t>ワシツ</t>
    </rPh>
    <phoneticPr fontId="2"/>
  </si>
  <si>
    <t>スイート（2）</t>
    <phoneticPr fontId="2"/>
  </si>
  <si>
    <t>ステートＡツイン（2）</t>
    <phoneticPr fontId="2"/>
  </si>
  <si>
    <t>ステートＡ和室（2-3）</t>
    <rPh sb="5" eb="7">
      <t>ワシツ</t>
    </rPh>
    <phoneticPr fontId="2"/>
  </si>
  <si>
    <t>ステートＡ４名（4）</t>
    <rPh sb="6" eb="7">
      <t>メイ</t>
    </rPh>
    <phoneticPr fontId="2"/>
  </si>
  <si>
    <t>ー</t>
    <phoneticPr fontId="2"/>
  </si>
  <si>
    <t>ジュニアスイート（2）</t>
    <phoneticPr fontId="2"/>
  </si>
  <si>
    <t>ステートＡツインインサイド（2）</t>
    <phoneticPr fontId="2"/>
  </si>
  <si>
    <t>ステートＡ和洋室（4）</t>
    <rPh sb="5" eb="8">
      <t>ワヨウシツ</t>
    </rPh>
    <phoneticPr fontId="2"/>
  </si>
  <si>
    <t>ツーリストＣ（1）</t>
    <phoneticPr fontId="2"/>
  </si>
  <si>
    <t>ツーリストＪ（1）</t>
    <phoneticPr fontId="2"/>
  </si>
  <si>
    <t>ツーリストＢ（1）</t>
    <phoneticPr fontId="2"/>
  </si>
  <si>
    <t>ステートＢ４名（4）</t>
    <rPh sb="6" eb="7">
      <t>メイ</t>
    </rPh>
    <phoneticPr fontId="2"/>
  </si>
  <si>
    <t>デラックスＢツイン（2）</t>
    <phoneticPr fontId="2"/>
  </si>
  <si>
    <t>デラックスＢ和室（2-3）</t>
    <rPh sb="6" eb="8">
      <t>ワシツ</t>
    </rPh>
    <phoneticPr fontId="2"/>
  </si>
  <si>
    <t>（車両代に含まれる旅客代）</t>
    <rPh sb="1" eb="3">
      <t>シャリョウ</t>
    </rPh>
    <rPh sb="3" eb="4">
      <t>ダイ</t>
    </rPh>
    <rPh sb="5" eb="6">
      <t>フク</t>
    </rPh>
    <rPh sb="9" eb="11">
      <t>リョカク</t>
    </rPh>
    <rPh sb="11" eb="12">
      <t>ダイ</t>
    </rPh>
    <phoneticPr fontId="2"/>
  </si>
  <si>
    <t>船　　室</t>
    <rPh sb="0" eb="1">
      <t>フネ</t>
    </rPh>
    <rPh sb="3" eb="4">
      <t>シツ</t>
    </rPh>
    <phoneticPr fontId="2"/>
  </si>
  <si>
    <t>運賃（正規運賃）</t>
    <rPh sb="0" eb="2">
      <t>ウンチン</t>
    </rPh>
    <rPh sb="3" eb="5">
      <t>セイキ</t>
    </rPh>
    <rPh sb="5" eb="7">
      <t>ウンチン</t>
    </rPh>
    <phoneticPr fontId="2"/>
  </si>
  <si>
    <t>計</t>
    <rPh sb="0" eb="1">
      <t>ケイ</t>
    </rPh>
    <phoneticPr fontId="2"/>
  </si>
  <si>
    <t>割引後運賃</t>
    <rPh sb="0" eb="2">
      <t>ワリビキ</t>
    </rPh>
    <rPh sb="2" eb="3">
      <t>ゴ</t>
    </rPh>
    <rPh sb="3" eb="5">
      <t>ウンチン</t>
    </rPh>
    <phoneticPr fontId="2"/>
  </si>
  <si>
    <t>なし</t>
  </si>
  <si>
    <t>なし</t>
    <phoneticPr fontId="2"/>
  </si>
  <si>
    <t>750cc未満</t>
  </si>
  <si>
    <t>ダイヤ</t>
    <phoneticPr fontId="2"/>
  </si>
  <si>
    <t>翌04:30</t>
  </si>
  <si>
    <t>23:50～</t>
    <phoneticPr fontId="2"/>
  </si>
  <si>
    <t>翌20:45</t>
  </si>
  <si>
    <t>23:30～</t>
    <phoneticPr fontId="2"/>
  </si>
  <si>
    <t>翌21:15</t>
  </si>
  <si>
    <t>23:55～</t>
    <phoneticPr fontId="2"/>
  </si>
  <si>
    <t>翌20:30</t>
  </si>
  <si>
    <t>12:00～</t>
    <phoneticPr fontId="2"/>
  </si>
  <si>
    <t>17:00～</t>
    <phoneticPr fontId="2"/>
  </si>
  <si>
    <t>翌09:15</t>
  </si>
  <si>
    <t>9:30～</t>
    <phoneticPr fontId="2"/>
  </si>
  <si>
    <t>翌々16:45</t>
  </si>
  <si>
    <t>19:30～</t>
    <phoneticPr fontId="2"/>
  </si>
  <si>
    <t>翌々05:30</t>
  </si>
  <si>
    <t>22:30～</t>
    <phoneticPr fontId="2"/>
  </si>
  <si>
    <t>翌16:45</t>
  </si>
  <si>
    <t>翌15:30</t>
  </si>
  <si>
    <t>19:45～</t>
    <phoneticPr fontId="2"/>
  </si>
  <si>
    <t>翌13:30</t>
  </si>
  <si>
    <t>18:45～</t>
    <phoneticPr fontId="2"/>
  </si>
  <si>
    <t>翌14:00</t>
  </si>
  <si>
    <t>01:45～</t>
    <phoneticPr fontId="2"/>
  </si>
  <si>
    <t>翌19:45</t>
  </si>
  <si>
    <t>01:30～</t>
    <phoneticPr fontId="2"/>
  </si>
  <si>
    <t>翌19:30</t>
  </si>
  <si>
    <t>19:00～</t>
    <phoneticPr fontId="2"/>
  </si>
  <si>
    <t>翌々11:00</t>
  </si>
  <si>
    <t>翌々10:30</t>
  </si>
  <si>
    <t>19:40～</t>
    <phoneticPr fontId="2"/>
  </si>
  <si>
    <t>翌11:00</t>
  </si>
  <si>
    <t>翌10:00</t>
  </si>
  <si>
    <t>なし</t>
    <phoneticPr fontId="2"/>
  </si>
  <si>
    <t>ツーリスト（1）</t>
    <phoneticPr fontId="2"/>
  </si>
  <si>
    <t>コンフォート（1）</t>
    <phoneticPr fontId="2"/>
  </si>
  <si>
    <t>スーペリアインサイド（2-3）</t>
    <phoneticPr fontId="2"/>
  </si>
  <si>
    <t>スーペリア和洋室（4）</t>
    <rPh sb="5" eb="8">
      <t>ワヨウシツ</t>
    </rPh>
    <phoneticPr fontId="2"/>
  </si>
  <si>
    <t>プレミアム（2-3）</t>
    <phoneticPr fontId="2"/>
  </si>
  <si>
    <t>スイート（2-3）</t>
    <phoneticPr fontId="2"/>
  </si>
  <si>
    <t>カジュアルルーム（1）</t>
    <phoneticPr fontId="2"/>
  </si>
  <si>
    <t>コンフォートＳシングル（1）</t>
  </si>
  <si>
    <t>コンフォートＳシングル（1）</t>
    <phoneticPr fontId="2"/>
  </si>
  <si>
    <t>コンフォートＳツイン（2-3）</t>
    <phoneticPr fontId="2"/>
  </si>
  <si>
    <t>スーペリア和室（2-3）</t>
    <rPh sb="5" eb="7">
      <t>ワシツ</t>
    </rPh>
    <phoneticPr fontId="2"/>
  </si>
  <si>
    <t>400cc未満</t>
    <rPh sb="5" eb="7">
      <t>ミマン</t>
    </rPh>
    <phoneticPr fontId="2"/>
  </si>
  <si>
    <t>750cc以上</t>
  </si>
  <si>
    <t>仙台～苫小牧（いしかり・きそ）</t>
    <rPh sb="0" eb="2">
      <t>センダイ</t>
    </rPh>
    <rPh sb="3" eb="6">
      <t>トマコマイ</t>
    </rPh>
    <phoneticPr fontId="2"/>
  </si>
  <si>
    <t>仙台～苫小牧（きたかみ）</t>
    <rPh sb="0" eb="2">
      <t>センダイ</t>
    </rPh>
    <rPh sb="3" eb="6">
      <t>トマコマイ</t>
    </rPh>
    <phoneticPr fontId="2"/>
  </si>
  <si>
    <t>２等和室（1）</t>
    <rPh sb="1" eb="2">
      <t>トウ</t>
    </rPh>
    <rPh sb="2" eb="4">
      <t>ワシツ</t>
    </rPh>
    <phoneticPr fontId="2"/>
  </si>
  <si>
    <t>Ｂ寝台（1）</t>
    <rPh sb="1" eb="3">
      <t>シンダイ</t>
    </rPh>
    <phoneticPr fontId="2"/>
  </si>
  <si>
    <t>Ｓ寝台（1）</t>
    <rPh sb="1" eb="3">
      <t>シンダイ</t>
    </rPh>
    <phoneticPr fontId="2"/>
  </si>
  <si>
    <t>１等和室（3-4）</t>
    <rPh sb="1" eb="2">
      <t>トウ</t>
    </rPh>
    <rPh sb="2" eb="4">
      <t>ワシツ</t>
    </rPh>
    <phoneticPr fontId="2"/>
  </si>
  <si>
    <t>１等洋室（2）</t>
  </si>
  <si>
    <t>１等洋室（2）</t>
    <rPh sb="1" eb="2">
      <t>トウ</t>
    </rPh>
    <rPh sb="2" eb="4">
      <t>ヨウシツ</t>
    </rPh>
    <phoneticPr fontId="2"/>
  </si>
  <si>
    <t>１等和洋室（3-4）</t>
    <rPh sb="1" eb="2">
      <t>トウ</t>
    </rPh>
    <rPh sb="2" eb="5">
      <t>ワヨウシツ</t>
    </rPh>
    <phoneticPr fontId="2"/>
  </si>
  <si>
    <t>特等洋室（2-3）</t>
    <rPh sb="0" eb="2">
      <t>トクトウ</t>
    </rPh>
    <rPh sb="2" eb="4">
      <t>ヨウシツ</t>
    </rPh>
    <phoneticPr fontId="2"/>
  </si>
  <si>
    <t>特等和室（2-3）</t>
    <rPh sb="0" eb="2">
      <t>トクトウ</t>
    </rPh>
    <rPh sb="2" eb="4">
      <t>ワシツ</t>
    </rPh>
    <phoneticPr fontId="2"/>
  </si>
  <si>
    <t>特等和室（3-4）</t>
    <rPh sb="0" eb="2">
      <t>トクトウ</t>
    </rPh>
    <rPh sb="2" eb="4">
      <t>ワシツ</t>
    </rPh>
    <phoneticPr fontId="2"/>
  </si>
  <si>
    <t>セミスイート（2-3）</t>
    <phoneticPr fontId="2"/>
  </si>
  <si>
    <t>ロイヤルスイート（2-3）</t>
    <phoneticPr fontId="2"/>
  </si>
  <si>
    <t>Ｃ寝台（1）</t>
    <rPh sb="1" eb="3">
      <t>シンダイ</t>
    </rPh>
    <phoneticPr fontId="2"/>
  </si>
  <si>
    <t>エコノミーシングル（1）</t>
    <phoneticPr fontId="2"/>
  </si>
  <si>
    <t>１等フォース（3-4）</t>
    <rPh sb="1" eb="2">
      <t>トウ</t>
    </rPh>
    <phoneticPr fontId="2"/>
  </si>
  <si>
    <t>１等クロスツイン（1-2）</t>
    <rPh sb="1" eb="2">
      <t>トウ</t>
    </rPh>
    <phoneticPr fontId="2"/>
  </si>
  <si>
    <t>－</t>
    <phoneticPr fontId="2"/>
  </si>
  <si>
    <t>ネット割</t>
    <rPh sb="3" eb="4">
      <t>ワリ</t>
    </rPh>
    <phoneticPr fontId="2"/>
  </si>
  <si>
    <t>ー</t>
  </si>
  <si>
    <t>〇</t>
    <phoneticPr fontId="2"/>
  </si>
  <si>
    <t>✕</t>
    <phoneticPr fontId="2"/>
  </si>
  <si>
    <t>往復割引</t>
  </si>
  <si>
    <t>夏旅GOGO</t>
  </si>
  <si>
    <t>秋旅GOGO</t>
  </si>
  <si>
    <t>新日本海フェリー　各種割引</t>
    <rPh sb="0" eb="1">
      <t>シン</t>
    </rPh>
    <rPh sb="1" eb="3">
      <t>ニホン</t>
    </rPh>
    <rPh sb="3" eb="4">
      <t>カイ</t>
    </rPh>
    <rPh sb="9" eb="11">
      <t>カクシュ</t>
    </rPh>
    <rPh sb="11" eb="13">
      <t>ワリビキ</t>
    </rPh>
    <phoneticPr fontId="2"/>
  </si>
  <si>
    <t>適用期間</t>
    <rPh sb="0" eb="2">
      <t>テキヨウ</t>
    </rPh>
    <rPh sb="2" eb="4">
      <t>キカン</t>
    </rPh>
    <phoneticPr fontId="2"/>
  </si>
  <si>
    <t>割引率</t>
    <rPh sb="0" eb="2">
      <t>ワリビキ</t>
    </rPh>
    <rPh sb="2" eb="3">
      <t>リツ</t>
    </rPh>
    <phoneticPr fontId="2"/>
  </si>
  <si>
    <t>GoGo</t>
    <phoneticPr fontId="2"/>
  </si>
  <si>
    <t>✕</t>
    <phoneticPr fontId="2"/>
  </si>
  <si>
    <t>〇</t>
    <phoneticPr fontId="2"/>
  </si>
  <si>
    <t>GoGo</t>
    <phoneticPr fontId="2"/>
  </si>
  <si>
    <t>さんふらわあ　各種割引</t>
    <rPh sb="7" eb="9">
      <t>カクシュ</t>
    </rPh>
    <rPh sb="9" eb="11">
      <t>ワリビキ</t>
    </rPh>
    <phoneticPr fontId="2"/>
  </si>
  <si>
    <t>ネット割</t>
  </si>
  <si>
    <t>プラチナ割</t>
    <rPh sb="4" eb="5">
      <t>ワリ</t>
    </rPh>
    <phoneticPr fontId="2"/>
  </si>
  <si>
    <t>△</t>
    <phoneticPr fontId="2"/>
  </si>
  <si>
    <t>web春割</t>
    <rPh sb="3" eb="4">
      <t>ハル</t>
    </rPh>
    <rPh sb="4" eb="5">
      <t>ワリ</t>
    </rPh>
    <phoneticPr fontId="2"/>
  </si>
  <si>
    <t>web初夏割</t>
    <rPh sb="3" eb="5">
      <t>ショカ</t>
    </rPh>
    <rPh sb="5" eb="6">
      <t>ワリ</t>
    </rPh>
    <phoneticPr fontId="2"/>
  </si>
  <si>
    <t>web秋割</t>
    <rPh sb="3" eb="4">
      <t>アキ</t>
    </rPh>
    <rPh sb="4" eb="5">
      <t>ワリ</t>
    </rPh>
    <phoneticPr fontId="2"/>
  </si>
  <si>
    <t>新日本海
フェリー</t>
    <rPh sb="0" eb="1">
      <t>シン</t>
    </rPh>
    <rPh sb="1" eb="3">
      <t>ニホン</t>
    </rPh>
    <rPh sb="3" eb="4">
      <t>カイ</t>
    </rPh>
    <phoneticPr fontId="2"/>
  </si>
  <si>
    <t>太平洋
フェリー</t>
    <rPh sb="0" eb="3">
      <t>タイヘイヨウ</t>
    </rPh>
    <phoneticPr fontId="2"/>
  </si>
  <si>
    <t>20</t>
    <phoneticPr fontId="2"/>
  </si>
  <si>
    <t>15</t>
    <phoneticPr fontId="2"/>
  </si>
  <si>
    <t>太平洋フェリー　各種割引</t>
    <rPh sb="0" eb="3">
      <t>タイヘイヨウ</t>
    </rPh>
    <rPh sb="8" eb="10">
      <t>カクシュ</t>
    </rPh>
    <rPh sb="10" eb="12">
      <t>ワリビキ</t>
    </rPh>
    <phoneticPr fontId="2"/>
  </si>
  <si>
    <t>JAF・イオン割</t>
    <rPh sb="7" eb="8">
      <t>カツ</t>
    </rPh>
    <phoneticPr fontId="2"/>
  </si>
  <si>
    <t>春早得21</t>
    <rPh sb="0" eb="1">
      <t>ハル</t>
    </rPh>
    <rPh sb="1" eb="3">
      <t>ハヤトク</t>
    </rPh>
    <phoneticPr fontId="2"/>
  </si>
  <si>
    <t>初夏早得21</t>
    <rPh sb="0" eb="2">
      <t>ショカ</t>
    </rPh>
    <rPh sb="2" eb="4">
      <t>ハヤトク</t>
    </rPh>
    <phoneticPr fontId="2"/>
  </si>
  <si>
    <t>秋早得21</t>
    <rPh sb="0" eb="1">
      <t>アキ</t>
    </rPh>
    <rPh sb="1" eb="3">
      <t>ハヤトク</t>
    </rPh>
    <phoneticPr fontId="2"/>
  </si>
  <si>
    <t>春</t>
    <rPh sb="0" eb="1">
      <t>ハル</t>
    </rPh>
    <phoneticPr fontId="2"/>
  </si>
  <si>
    <t>夏</t>
    <rPh sb="0" eb="1">
      <t>ナツ</t>
    </rPh>
    <phoneticPr fontId="2"/>
  </si>
  <si>
    <t>秋</t>
    <rPh sb="0" eb="1">
      <t>アキ</t>
    </rPh>
    <phoneticPr fontId="2"/>
  </si>
  <si>
    <t>Ｂ寝台（1）</t>
  </si>
  <si>
    <t>* 割引については詳細な割引条件と割引額を公式サイトで確認すること</t>
    <rPh sb="2" eb="4">
      <t>ワリビキ</t>
    </rPh>
    <rPh sb="9" eb="11">
      <t>ショウサイ</t>
    </rPh>
    <rPh sb="12" eb="14">
      <t>ワリビキ</t>
    </rPh>
    <rPh sb="14" eb="16">
      <t>ジョウケン</t>
    </rPh>
    <rPh sb="17" eb="20">
      <t>ワリビキガク</t>
    </rPh>
    <rPh sb="21" eb="23">
      <t>コウシキ</t>
    </rPh>
    <rPh sb="27" eb="29">
      <t>カクニン</t>
    </rPh>
    <phoneticPr fontId="2"/>
  </si>
  <si>
    <t>色付きセルには日付（2025/4/1～9/30）を入力</t>
    <rPh sb="0" eb="2">
      <t>イロツ</t>
    </rPh>
    <rPh sb="7" eb="9">
      <t>ヒヅケ</t>
    </rPh>
    <rPh sb="25" eb="27">
      <t>ニュウリョク</t>
    </rPh>
    <phoneticPr fontId="2"/>
  </si>
  <si>
    <t>色なしセルには入力しないこと</t>
    <rPh sb="0" eb="1">
      <t>イロ</t>
    </rPh>
    <rPh sb="7" eb="9">
      <t>ニュウリョク</t>
    </rPh>
    <phoneticPr fontId="2"/>
  </si>
  <si>
    <t>フェリー費用計算表（北海道航路）</t>
    <rPh sb="4" eb="6">
      <t>ヒヨウ</t>
    </rPh>
    <rPh sb="6" eb="8">
      <t>ケイサン</t>
    </rPh>
    <rPh sb="8" eb="9">
      <t>ヒョウ</t>
    </rPh>
    <rPh sb="10" eb="13">
      <t>ホッカイドウ</t>
    </rPh>
    <rPh sb="13" eb="15">
      <t>コウロ</t>
    </rPh>
    <phoneticPr fontId="2"/>
  </si>
  <si>
    <t>* 秋の季節割引については、各社未発表（2024年の割引内容で設定）</t>
    <rPh sb="2" eb="3">
      <t>アキ</t>
    </rPh>
    <rPh sb="4" eb="6">
      <t>キセツ</t>
    </rPh>
    <rPh sb="6" eb="8">
      <t>ワリビキ</t>
    </rPh>
    <rPh sb="14" eb="16">
      <t>カクシャ</t>
    </rPh>
    <rPh sb="16" eb="19">
      <t>ミハッピョウ</t>
    </rPh>
    <rPh sb="24" eb="25">
      <t>ネン</t>
    </rPh>
    <rPh sb="26" eb="28">
      <t>ワリビキ</t>
    </rPh>
    <rPh sb="28" eb="30">
      <t>ナイヨウ</t>
    </rPh>
    <rPh sb="31" eb="33">
      <t>セッテイ</t>
    </rPh>
    <phoneticPr fontId="2"/>
  </si>
  <si>
    <t>コンフォート（1）</t>
  </si>
  <si>
    <t>色付きセルはリストボックスから項目を選択（左から順番に選択すること）</t>
    <rPh sb="0" eb="2">
      <t>イロツ</t>
    </rPh>
    <rPh sb="15" eb="17">
      <t>コウモク</t>
    </rPh>
    <rPh sb="18" eb="20">
      <t>センタク</t>
    </rPh>
    <rPh sb="21" eb="22">
      <t>ヒダリ</t>
    </rPh>
    <rPh sb="24" eb="26">
      <t>ジュンバン</t>
    </rPh>
    <rPh sb="27" eb="29">
      <t>センタク</t>
    </rPh>
    <phoneticPr fontId="2"/>
  </si>
  <si>
    <t>割引*</t>
    <rPh sb="0" eb="2">
      <t>ワリビキ</t>
    </rPh>
    <phoneticPr fontId="2"/>
  </si>
  <si>
    <t>Ｓ寝台（1）</t>
  </si>
  <si>
    <t>ツーリスト（1）</t>
  </si>
  <si>
    <t>２等</t>
    <rPh sb="1" eb="2">
      <t>トウ</t>
    </rPh>
    <phoneticPr fontId="2"/>
  </si>
  <si>
    <t>室名</t>
    <rPh sb="0" eb="2">
      <t>シツメイ</t>
    </rPh>
    <phoneticPr fontId="2"/>
  </si>
  <si>
    <t>定員</t>
    <rPh sb="0" eb="2">
      <t>テイイン</t>
    </rPh>
    <phoneticPr fontId="2"/>
  </si>
  <si>
    <t>タイプ</t>
    <phoneticPr fontId="2"/>
  </si>
  <si>
    <t>鍵</t>
    <rPh sb="0" eb="1">
      <t>カギ</t>
    </rPh>
    <phoneticPr fontId="2"/>
  </si>
  <si>
    <t>洗面台</t>
    <rPh sb="0" eb="3">
      <t>センメンダイ</t>
    </rPh>
    <phoneticPr fontId="2"/>
  </si>
  <si>
    <t>風呂</t>
    <rPh sb="0" eb="2">
      <t>フロ</t>
    </rPh>
    <phoneticPr fontId="2"/>
  </si>
  <si>
    <t>備　　考</t>
    <rPh sb="0" eb="1">
      <t>ビ</t>
    </rPh>
    <rPh sb="3" eb="4">
      <t>コウ</t>
    </rPh>
    <phoneticPr fontId="2"/>
  </si>
  <si>
    <t>等級</t>
    <rPh sb="0" eb="2">
      <t>トウキュウ</t>
    </rPh>
    <phoneticPr fontId="2"/>
  </si>
  <si>
    <t>ツーリストＪ</t>
    <phoneticPr fontId="2"/>
  </si>
  <si>
    <t>ツーリストＡ</t>
    <phoneticPr fontId="2"/>
  </si>
  <si>
    <t>ツーリストＣ</t>
    <phoneticPr fontId="2"/>
  </si>
  <si>
    <t>大部屋</t>
    <rPh sb="0" eb="3">
      <t>オオベヤ</t>
    </rPh>
    <phoneticPr fontId="2"/>
  </si>
  <si>
    <t>２段ベッド</t>
    <rPh sb="1" eb="2">
      <t>ダン</t>
    </rPh>
    <phoneticPr fontId="2"/>
  </si>
  <si>
    <t>ツーリストＢ</t>
    <phoneticPr fontId="2"/>
  </si>
  <si>
    <t>ツーリストＳ</t>
    <phoneticPr fontId="2"/>
  </si>
  <si>
    <t>簡易個室</t>
    <rPh sb="0" eb="2">
      <t>カンイ</t>
    </rPh>
    <rPh sb="2" eb="4">
      <t>コシツ</t>
    </rPh>
    <phoneticPr fontId="2"/>
  </si>
  <si>
    <t>ステートＢツイン</t>
    <phoneticPr fontId="2"/>
  </si>
  <si>
    <t>ツーリスト</t>
    <phoneticPr fontId="2"/>
  </si>
  <si>
    <t>コンフォート</t>
    <phoneticPr fontId="2"/>
  </si>
  <si>
    <t>テレビ</t>
    <phoneticPr fontId="2"/>
  </si>
  <si>
    <t>カジュアルルーム</t>
    <phoneticPr fontId="2"/>
  </si>
  <si>
    <t>１段ベッド</t>
    <rPh sb="1" eb="2">
      <t>ダン</t>
    </rPh>
    <phoneticPr fontId="2"/>
  </si>
  <si>
    <t>コンフォートＳシングル</t>
    <phoneticPr fontId="2"/>
  </si>
  <si>
    <t>２等和室</t>
    <rPh sb="1" eb="2">
      <t>トウ</t>
    </rPh>
    <rPh sb="2" eb="4">
      <t>ワシツ</t>
    </rPh>
    <phoneticPr fontId="2"/>
  </si>
  <si>
    <t>Ｂ寝台</t>
    <rPh sb="1" eb="3">
      <t>シンダイ</t>
    </rPh>
    <phoneticPr fontId="2"/>
  </si>
  <si>
    <t>Ｓ寝台</t>
    <rPh sb="1" eb="3">
      <t>シンダイ</t>
    </rPh>
    <phoneticPr fontId="2"/>
  </si>
  <si>
    <t>エコノミーシングル</t>
    <phoneticPr fontId="2"/>
  </si>
  <si>
    <t>１等</t>
    <rPh sb="1" eb="2">
      <t>トウ</t>
    </rPh>
    <phoneticPr fontId="2"/>
  </si>
  <si>
    <t>個室</t>
    <rPh sb="0" eb="2">
      <t>コシツ</t>
    </rPh>
    <phoneticPr fontId="2"/>
  </si>
  <si>
    <t>ステートＢ和室</t>
    <rPh sb="5" eb="7">
      <t>ワシツ</t>
    </rPh>
    <phoneticPr fontId="2"/>
  </si>
  <si>
    <t>2-3</t>
    <phoneticPr fontId="2"/>
  </si>
  <si>
    <t>ステートＢ４名</t>
    <rPh sb="6" eb="7">
      <t>メイ</t>
    </rPh>
    <phoneticPr fontId="2"/>
  </si>
  <si>
    <t>Ｌ：らいらっく　Ｅ：ゆうかり（敦賀～苫小牧　新潟・秋田寄港便）　は：はまなす　あ：あかしあ（舞鶴～小樽便）
す：すずらん　ス：すいせん（敦賀～苫小牧便）　ラ：らべんだあ　ア：あざれあ（新潟～小樽便）</t>
    <rPh sb="15" eb="17">
      <t>ツルガ</t>
    </rPh>
    <rPh sb="18" eb="21">
      <t>トマコマイ</t>
    </rPh>
    <rPh sb="22" eb="24">
      <t>ニイガタ</t>
    </rPh>
    <rPh sb="25" eb="27">
      <t>アキタ</t>
    </rPh>
    <rPh sb="27" eb="29">
      <t>キコウ</t>
    </rPh>
    <rPh sb="29" eb="30">
      <t>ビン</t>
    </rPh>
    <rPh sb="46" eb="48">
      <t>マイヅル</t>
    </rPh>
    <rPh sb="49" eb="51">
      <t>オタル</t>
    </rPh>
    <rPh sb="51" eb="52">
      <t>ビン</t>
    </rPh>
    <rPh sb="68" eb="70">
      <t>ツルガ</t>
    </rPh>
    <rPh sb="71" eb="74">
      <t>トマコマイ</t>
    </rPh>
    <rPh sb="74" eb="75">
      <t>ビン</t>
    </rPh>
    <rPh sb="92" eb="94">
      <t>ニイガタ</t>
    </rPh>
    <rPh sb="95" eb="97">
      <t>オタル</t>
    </rPh>
    <rPh sb="97" eb="98">
      <t>ビン</t>
    </rPh>
    <phoneticPr fontId="2"/>
  </si>
  <si>
    <t>新日本海フェリー　客室構成表</t>
    <rPh sb="0" eb="1">
      <t>シン</t>
    </rPh>
    <rPh sb="1" eb="3">
      <t>ニホン</t>
    </rPh>
    <rPh sb="3" eb="4">
      <t>カイ</t>
    </rPh>
    <rPh sb="9" eb="11">
      <t>キャクシツ</t>
    </rPh>
    <rPh sb="11" eb="13">
      <t>コウセイ</t>
    </rPh>
    <rPh sb="13" eb="14">
      <t>ヒョウ</t>
    </rPh>
    <phoneticPr fontId="2"/>
  </si>
  <si>
    <t>* 鍵なし</t>
    <rPh sb="2" eb="3">
      <t>カギ</t>
    </rPh>
    <phoneticPr fontId="2"/>
  </si>
  <si>
    <t>デラックスＢツイン</t>
    <phoneticPr fontId="2"/>
  </si>
  <si>
    <t>デラックスＢ和室</t>
    <rPh sb="6" eb="8">
      <t>ワシツ</t>
    </rPh>
    <phoneticPr fontId="2"/>
  </si>
  <si>
    <t>デラックスＡツイン</t>
    <phoneticPr fontId="2"/>
  </si>
  <si>
    <t>スイート</t>
    <phoneticPr fontId="2"/>
  </si>
  <si>
    <t>船　　　舶</t>
    <rPh sb="0" eb="1">
      <t>フネ</t>
    </rPh>
    <rPh sb="4" eb="5">
      <t>ハク</t>
    </rPh>
    <phoneticPr fontId="2"/>
  </si>
  <si>
    <t>テラス</t>
    <phoneticPr fontId="2"/>
  </si>
  <si>
    <t>デラックスＡ和室</t>
    <rPh sb="6" eb="8">
      <t>ワシツ</t>
    </rPh>
    <phoneticPr fontId="2"/>
  </si>
  <si>
    <t>特等</t>
    <rPh sb="0" eb="2">
      <t>トクトウ</t>
    </rPh>
    <phoneticPr fontId="2"/>
  </si>
  <si>
    <t>テラス、食事付き</t>
    <rPh sb="4" eb="6">
      <t>ショクジ</t>
    </rPh>
    <rPh sb="6" eb="7">
      <t>ツ</t>
    </rPh>
    <phoneticPr fontId="2"/>
  </si>
  <si>
    <t>別格</t>
    <rPh sb="0" eb="2">
      <t>ベッカク</t>
    </rPh>
    <phoneticPr fontId="2"/>
  </si>
  <si>
    <t>す・ス</t>
    <phoneticPr fontId="2"/>
  </si>
  <si>
    <t>は・あ</t>
    <phoneticPr fontId="2"/>
  </si>
  <si>
    <t>ラ・ア</t>
    <phoneticPr fontId="2"/>
  </si>
  <si>
    <t>Ｌ・Ｅ</t>
    <phoneticPr fontId="2"/>
  </si>
  <si>
    <t>ステートＡツイン</t>
    <phoneticPr fontId="2"/>
  </si>
  <si>
    <t>ステートＡツイン**</t>
    <phoneticPr fontId="2"/>
  </si>
  <si>
    <t>ステートＡ和室</t>
    <rPh sb="5" eb="7">
      <t>ワシツ</t>
    </rPh>
    <phoneticPr fontId="2"/>
  </si>
  <si>
    <t>ステートＡ４名</t>
    <rPh sb="6" eb="7">
      <t>メイ</t>
    </rPh>
    <phoneticPr fontId="2"/>
  </si>
  <si>
    <t>ジュニアスイート</t>
    <phoneticPr fontId="2"/>
  </si>
  <si>
    <t>〇*３点ユニットバス　テラス、食事付き</t>
    <rPh sb="3" eb="4">
      <t>テン</t>
    </rPh>
    <rPh sb="15" eb="17">
      <t>ショクジ</t>
    </rPh>
    <rPh sb="17" eb="18">
      <t>ツ</t>
    </rPh>
    <phoneticPr fontId="2"/>
  </si>
  <si>
    <t>アウトサイド</t>
    <phoneticPr fontId="2"/>
  </si>
  <si>
    <t>ステートＡ和洋室</t>
    <rPh sb="5" eb="8">
      <t>ワヨウシツ</t>
    </rPh>
    <phoneticPr fontId="2"/>
  </si>
  <si>
    <t>◎</t>
    <phoneticPr fontId="2"/>
  </si>
  <si>
    <t>●</t>
    <phoneticPr fontId="2"/>
  </si>
  <si>
    <t>●*</t>
    <phoneticPr fontId="2"/>
  </si>
  <si>
    <t>風呂について　△：トイレ・シャワー　〇：３点ユニットバス　◎：バス・トイレ</t>
    <rPh sb="0" eb="2">
      <t>フロ</t>
    </rPh>
    <rPh sb="21" eb="22">
      <t>テン</t>
    </rPh>
    <phoneticPr fontId="2"/>
  </si>
  <si>
    <t>*シャワーなし　インサイド</t>
    <phoneticPr fontId="2"/>
  </si>
  <si>
    <t>*シャワーなし　アウトサイド</t>
    <phoneticPr fontId="2"/>
  </si>
  <si>
    <t>新日本海フェリー船名略号</t>
    <rPh sb="0" eb="1">
      <t>シン</t>
    </rPh>
    <rPh sb="1" eb="3">
      <t>ニホン</t>
    </rPh>
    <rPh sb="3" eb="4">
      <t>カイ</t>
    </rPh>
    <rPh sb="8" eb="10">
      <t>センメイ</t>
    </rPh>
    <rPh sb="10" eb="12">
      <t>リャクゴウ</t>
    </rPh>
    <phoneticPr fontId="2"/>
  </si>
  <si>
    <t>商船三井
さんぶわあ　客室構成表</t>
    <rPh sb="0" eb="2">
      <t>ショウセン</t>
    </rPh>
    <rPh sb="2" eb="4">
      <t>ミツイ</t>
    </rPh>
    <rPh sb="11" eb="13">
      <t>キャクシツ</t>
    </rPh>
    <rPh sb="13" eb="15">
      <t>コウセイ</t>
    </rPh>
    <rPh sb="15" eb="16">
      <t>ヒョウ</t>
    </rPh>
    <phoneticPr fontId="2"/>
  </si>
  <si>
    <t>さ・ふ</t>
    <phoneticPr fontId="2"/>
  </si>
  <si>
    <t>し・だ</t>
    <phoneticPr fontId="2"/>
  </si>
  <si>
    <t>か・ぴ</t>
    <phoneticPr fontId="2"/>
  </si>
  <si>
    <t>スーペリアインサイド</t>
    <phoneticPr fontId="2"/>
  </si>
  <si>
    <t>スーペリア和室</t>
    <rPh sb="5" eb="7">
      <t>ワシツ</t>
    </rPh>
    <phoneticPr fontId="2"/>
  </si>
  <si>
    <t>スーペリア和洋室</t>
    <rPh sb="5" eb="8">
      <t>ワヨウシツ</t>
    </rPh>
    <phoneticPr fontId="2"/>
  </si>
  <si>
    <t>プレミアム</t>
    <phoneticPr fontId="2"/>
  </si>
  <si>
    <t>さ：さっぽろ　ふ：ふらの（夕方便）　し：しれとこ　だ：だいせつ（深夜便）
か：かむい　ぴ：ぴりか（深夜便）</t>
    <rPh sb="13" eb="15">
      <t>ユウガタ</t>
    </rPh>
    <rPh sb="15" eb="16">
      <t>ビン</t>
    </rPh>
    <rPh sb="32" eb="34">
      <t>シンヤ</t>
    </rPh>
    <rPh sb="34" eb="35">
      <t>ビン</t>
    </rPh>
    <rPh sb="49" eb="51">
      <t>シンヤ</t>
    </rPh>
    <rPh sb="51" eb="52">
      <t>ビン</t>
    </rPh>
    <phoneticPr fontId="2"/>
  </si>
  <si>
    <t>太平洋フェリー　客室構成表</t>
    <rPh sb="0" eb="3">
      <t>タイヘイヨウ</t>
    </rPh>
    <rPh sb="8" eb="10">
      <t>キャクシツ</t>
    </rPh>
    <rPh sb="10" eb="12">
      <t>コウセイ</t>
    </rPh>
    <rPh sb="12" eb="13">
      <t>ヒョウ</t>
    </rPh>
    <phoneticPr fontId="2"/>
  </si>
  <si>
    <t>Ｉ</t>
    <phoneticPr fontId="2"/>
  </si>
  <si>
    <t>Ｋ</t>
    <phoneticPr fontId="2"/>
  </si>
  <si>
    <t>Ｔ</t>
    <phoneticPr fontId="2"/>
  </si>
  <si>
    <t>１等洋室</t>
    <rPh sb="1" eb="2">
      <t>トウ</t>
    </rPh>
    <rPh sb="2" eb="4">
      <t>ヨウシツ</t>
    </rPh>
    <phoneticPr fontId="2"/>
  </si>
  <si>
    <t>コンフォートＳツイン</t>
    <phoneticPr fontId="2"/>
  </si>
  <si>
    <t>１等和室</t>
    <rPh sb="1" eb="2">
      <t>トウ</t>
    </rPh>
    <rPh sb="2" eb="4">
      <t>ワシツ</t>
    </rPh>
    <phoneticPr fontId="2"/>
  </si>
  <si>
    <t>3-4</t>
    <phoneticPr fontId="2"/>
  </si>
  <si>
    <t>１等和洋室</t>
    <rPh sb="1" eb="2">
      <t>トウ</t>
    </rPh>
    <rPh sb="2" eb="5">
      <t>ワヨウシツ</t>
    </rPh>
    <phoneticPr fontId="2"/>
  </si>
  <si>
    <t>１等クロスツイン</t>
    <rPh sb="1" eb="2">
      <t>トウ</t>
    </rPh>
    <phoneticPr fontId="2"/>
  </si>
  <si>
    <t>1-2</t>
    <phoneticPr fontId="2"/>
  </si>
  <si>
    <t>１等フォース</t>
    <rPh sb="1" eb="2">
      <t>トウ</t>
    </rPh>
    <phoneticPr fontId="2"/>
  </si>
  <si>
    <t>特等洋室</t>
    <rPh sb="0" eb="2">
      <t>トクトウ</t>
    </rPh>
    <rPh sb="2" eb="4">
      <t>ヨウシツ</t>
    </rPh>
    <phoneticPr fontId="2"/>
  </si>
  <si>
    <t>特等和室</t>
    <rPh sb="0" eb="2">
      <t>トクトウ</t>
    </rPh>
    <rPh sb="2" eb="4">
      <t>ワシツ</t>
    </rPh>
    <phoneticPr fontId="2"/>
  </si>
  <si>
    <t>セミスイート</t>
    <phoneticPr fontId="2"/>
  </si>
  <si>
    <t>食事付き</t>
    <rPh sb="0" eb="2">
      <t>ショクジ</t>
    </rPh>
    <rPh sb="2" eb="3">
      <t>ツ</t>
    </rPh>
    <phoneticPr fontId="2"/>
  </si>
  <si>
    <t>ロイヤルスイート</t>
    <phoneticPr fontId="2"/>
  </si>
  <si>
    <t>商船三井さんふらわあ
船名略号</t>
    <rPh sb="0" eb="2">
      <t>ショウセン</t>
    </rPh>
    <rPh sb="2" eb="4">
      <t>ミツイ</t>
    </rPh>
    <rPh sb="11" eb="13">
      <t>センメイ</t>
    </rPh>
    <rPh sb="13" eb="15">
      <t>リャクゴウ</t>
    </rPh>
    <phoneticPr fontId="2"/>
  </si>
  <si>
    <t>太平洋フェリー　船名略号</t>
    <rPh sb="0" eb="3">
      <t>タイヘイヨウ</t>
    </rPh>
    <rPh sb="8" eb="10">
      <t>センメイ</t>
    </rPh>
    <rPh sb="10" eb="12">
      <t>リャクゴウ</t>
    </rPh>
    <phoneticPr fontId="2"/>
  </si>
  <si>
    <t>Ｉ：いしかり　Ｋ：きそ（名古屋～苫小牧便）　Ｔ：きたかみ（仙台～苫小牧便）</t>
    <rPh sb="12" eb="15">
      <t>ナゴヤ</t>
    </rPh>
    <rPh sb="16" eb="19">
      <t>トマコマイ</t>
    </rPh>
    <rPh sb="19" eb="20">
      <t>ビン</t>
    </rPh>
    <rPh sb="29" eb="31">
      <t>センダイ</t>
    </rPh>
    <rPh sb="32" eb="35">
      <t>トマコマイ</t>
    </rPh>
    <rPh sb="35" eb="36">
      <t>ビン</t>
    </rPh>
    <phoneticPr fontId="2"/>
  </si>
  <si>
    <t>Ｃ寝台</t>
    <rPh sb="1" eb="3">
      <t>シンダイ</t>
    </rPh>
    <phoneticPr fontId="2"/>
  </si>
  <si>
    <t>ツーリストＳ（1）</t>
  </si>
  <si>
    <t>デラックスＡ和室（2-3）</t>
  </si>
  <si>
    <t>旅客**</t>
    <rPh sb="0" eb="2">
      <t>リョカク</t>
    </rPh>
    <phoneticPr fontId="2"/>
  </si>
  <si>
    <t>** 旅客運賃については、車両に含まれる1名分の最安旅客運賃からの差額を表示(車両ありの場合)</t>
    <rPh sb="3" eb="5">
      <t>リョカク</t>
    </rPh>
    <rPh sb="5" eb="7">
      <t>ウンチン</t>
    </rPh>
    <rPh sb="13" eb="15">
      <t>シャリョウ</t>
    </rPh>
    <rPh sb="16" eb="17">
      <t>フク</t>
    </rPh>
    <rPh sb="21" eb="22">
      <t>メイ</t>
    </rPh>
    <rPh sb="22" eb="23">
      <t>ブン</t>
    </rPh>
    <rPh sb="24" eb="26">
      <t>サイヤス</t>
    </rPh>
    <rPh sb="26" eb="28">
      <t>リョカク</t>
    </rPh>
    <rPh sb="28" eb="30">
      <t>ウンチン</t>
    </rPh>
    <rPh sb="33" eb="35">
      <t>サガク</t>
    </rPh>
    <rPh sb="36" eb="38">
      <t>ヒョウジ</t>
    </rPh>
    <rPh sb="39" eb="41">
      <t>シャリョウ</t>
    </rPh>
    <rPh sb="44" eb="46">
      <t>バアイ</t>
    </rPh>
    <phoneticPr fontId="2"/>
  </si>
  <si>
    <t>夏旅GOGO〇</t>
  </si>
  <si>
    <t>ステートＡツイン（2）</t>
  </si>
  <si>
    <t>商船三井
さんふらわあ</t>
    <rPh sb="0" eb="2">
      <t>ショウセン</t>
    </rPh>
    <rPh sb="2" eb="4">
      <t>ミツイ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</si>
</sst>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m/d;@"/>
    <numFmt numFmtId="177" formatCode="yyyy/m/d;@"/>
    <numFmt numFmtId="178" formatCode="\(aaa\)"/>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HG丸ｺﾞｼｯｸM-PRO"/>
      <family val="3"/>
      <charset val="128"/>
    </font>
    <font>
      <b/>
      <sz val="10"/>
      <color theme="1"/>
      <name val="Arial"/>
      <family val="2"/>
    </font>
    <font>
      <sz val="11"/>
      <color theme="1"/>
      <name val="Segoe UI Symbol"/>
      <family val="2"/>
    </font>
    <font>
      <sz val="11"/>
      <color theme="1"/>
      <name val="游ゴシック"/>
      <family val="3"/>
      <charset val="128"/>
      <scheme val="minor"/>
    </font>
    <font>
      <sz val="10"/>
      <color theme="1"/>
      <name val="Segoe UI Symbol"/>
      <family val="2"/>
    </font>
    <font>
      <sz val="11"/>
      <color theme="1"/>
      <name val="ＭＳ Ｐゴシック"/>
      <family val="2"/>
      <charset val="128"/>
    </font>
    <font>
      <sz val="14"/>
      <color theme="1"/>
      <name val="HG丸ｺﾞｼｯｸM-PRO"/>
      <family val="3"/>
      <charset val="128"/>
    </font>
    <font>
      <sz val="14"/>
      <color theme="1"/>
      <name val="游ゴシック"/>
      <family val="3"/>
      <charset val="128"/>
      <scheme val="minor"/>
    </font>
    <font>
      <u/>
      <sz val="11"/>
      <color theme="10"/>
      <name val="游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auto="1"/>
      </top>
      <bottom/>
      <diagonal/>
    </border>
    <border>
      <left/>
      <right/>
      <top/>
      <bottom style="medium">
        <color auto="1"/>
      </bottom>
      <diagonal/>
    </border>
    <border>
      <left/>
      <right/>
      <top/>
      <bottom style="thin">
        <color indexed="64"/>
      </bottom>
      <diagonal/>
    </border>
    <border>
      <left/>
      <right/>
      <top style="medium">
        <color auto="1"/>
      </top>
      <bottom style="thin">
        <color indexed="64"/>
      </bottom>
      <diagonal/>
    </border>
    <border>
      <left/>
      <right/>
      <top style="thin">
        <color indexed="64"/>
      </top>
      <bottom/>
      <diagonal/>
    </border>
    <border>
      <left/>
      <right/>
      <top style="medium">
        <color auto="1"/>
      </top>
      <bottom style="dotted">
        <color auto="1"/>
      </bottom>
      <diagonal/>
    </border>
    <border>
      <left/>
      <right/>
      <top style="dotted">
        <color auto="1"/>
      </top>
      <bottom style="dotted">
        <color auto="1"/>
      </bottom>
      <diagonal/>
    </border>
    <border>
      <left/>
      <right/>
      <top style="thin">
        <color indexed="64"/>
      </top>
      <bottom style="dotted">
        <color indexed="64"/>
      </bottom>
      <diagonal/>
    </border>
    <border>
      <left/>
      <right/>
      <top style="dotted">
        <color auto="1"/>
      </top>
      <bottom/>
      <diagonal/>
    </border>
    <border>
      <left/>
      <right/>
      <top/>
      <bottom style="dotted">
        <color auto="1"/>
      </bottom>
      <diagonal/>
    </border>
    <border>
      <left/>
      <right/>
      <top style="dotted">
        <color auto="1"/>
      </top>
      <bottom style="medium">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77">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shrinkToFit="1"/>
    </xf>
    <xf numFmtId="0" fontId="3" fillId="0" borderId="0" xfId="0" applyFont="1">
      <alignment vertical="center"/>
    </xf>
    <xf numFmtId="0" fontId="4" fillId="0" borderId="0" xfId="0" applyFont="1" applyAlignment="1">
      <alignment horizontal="center" vertical="center"/>
    </xf>
    <xf numFmtId="6" fontId="3" fillId="0" borderId="0" xfId="1" applyFont="1">
      <alignment vertical="center"/>
    </xf>
    <xf numFmtId="6" fontId="4" fillId="0" borderId="0" xfId="1" applyFont="1" applyAlignment="1">
      <alignment horizontal="center" vertical="center"/>
    </xf>
    <xf numFmtId="0" fontId="3" fillId="0" borderId="1" xfId="0" applyFont="1" applyBorder="1" applyAlignment="1">
      <alignment horizontal="center" vertical="center"/>
    </xf>
    <xf numFmtId="0" fontId="4" fillId="0" borderId="0" xfId="0" applyFont="1">
      <alignment vertical="center"/>
    </xf>
    <xf numFmtId="6" fontId="4" fillId="0" borderId="0" xfId="1" applyFont="1" applyAlignment="1">
      <alignment horizontal="righ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9" fontId="0" fillId="0" borderId="0" xfId="2" applyFont="1">
      <alignment vertical="center"/>
    </xf>
    <xf numFmtId="9" fontId="0" fillId="0" borderId="0" xfId="2" applyFont="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5" fillId="3" borderId="12" xfId="0" applyFont="1" applyFill="1" applyBorder="1" applyAlignment="1">
      <alignment horizontal="center" vertical="center"/>
    </xf>
    <xf numFmtId="6" fontId="6" fillId="0" borderId="0" xfId="1" applyFont="1" applyBorder="1">
      <alignment vertical="center"/>
    </xf>
    <xf numFmtId="6" fontId="6" fillId="0" borderId="12" xfId="1" applyFont="1" applyBorder="1">
      <alignment vertical="center"/>
    </xf>
    <xf numFmtId="0" fontId="5" fillId="3" borderId="11" xfId="0" applyFont="1" applyFill="1" applyBorder="1" applyAlignment="1">
      <alignment horizontal="center" vertical="center"/>
    </xf>
    <xf numFmtId="6" fontId="6" fillId="0" borderId="13" xfId="1" applyFont="1" applyBorder="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6" fontId="4" fillId="0" borderId="17" xfId="1" applyFont="1" applyBorder="1">
      <alignment vertical="center"/>
    </xf>
    <xf numFmtId="0" fontId="4" fillId="0" borderId="18" xfId="0" applyFont="1" applyBorder="1" applyAlignment="1">
      <alignment horizontal="center" vertical="center"/>
    </xf>
    <xf numFmtId="9" fontId="4" fillId="0" borderId="16" xfId="2" applyFont="1" applyBorder="1">
      <alignment vertical="center"/>
    </xf>
    <xf numFmtId="9" fontId="4" fillId="0" borderId="17" xfId="2" applyFont="1" applyBorder="1">
      <alignment vertical="center"/>
    </xf>
    <xf numFmtId="9" fontId="4" fillId="0" borderId="0" xfId="2" applyFont="1" applyBorder="1">
      <alignment vertical="center"/>
    </xf>
    <xf numFmtId="9" fontId="4" fillId="0" borderId="18" xfId="2" applyFont="1" applyBorder="1">
      <alignment vertical="center"/>
    </xf>
    <xf numFmtId="0" fontId="0" fillId="2" borderId="0" xfId="0" applyFill="1">
      <alignment vertical="center"/>
    </xf>
    <xf numFmtId="9" fontId="0" fillId="2" borderId="0" xfId="2" applyFont="1" applyFill="1">
      <alignment vertical="center"/>
    </xf>
    <xf numFmtId="0" fontId="0" fillId="2" borderId="0" xfId="0" applyFill="1" applyAlignment="1">
      <alignment horizontal="center" vertical="center"/>
    </xf>
    <xf numFmtId="9" fontId="0" fillId="2" borderId="0" xfId="2" applyFont="1" applyFill="1" applyAlignment="1">
      <alignment horizontal="center" vertical="center"/>
    </xf>
    <xf numFmtId="9" fontId="7" fillId="2" borderId="0" xfId="2" applyFont="1" applyFill="1" applyAlignment="1">
      <alignment horizontal="center" vertical="center"/>
    </xf>
    <xf numFmtId="0" fontId="3" fillId="0" borderId="0" xfId="0" applyFont="1" applyAlignment="1">
      <alignment horizontal="center" vertical="center"/>
    </xf>
    <xf numFmtId="6" fontId="3" fillId="0" borderId="0" xfId="1" applyFont="1" applyAlignment="1">
      <alignment horizontal="center" vertical="center"/>
    </xf>
    <xf numFmtId="6" fontId="3" fillId="0" borderId="0" xfId="0" applyNumberFormat="1" applyFont="1" applyAlignment="1">
      <alignment horizontal="center" vertical="center"/>
    </xf>
    <xf numFmtId="0" fontId="0" fillId="0" borderId="0" xfId="0" applyAlignment="1">
      <alignment vertical="center" shrinkToFit="1"/>
    </xf>
    <xf numFmtId="9" fontId="10" fillId="2" borderId="0" xfId="2" applyFont="1" applyFill="1" applyAlignment="1">
      <alignment horizontal="center" vertical="center"/>
    </xf>
    <xf numFmtId="0" fontId="7" fillId="2" borderId="0" xfId="0" applyFont="1" applyFill="1" applyAlignment="1">
      <alignment horizontal="center" vertical="center"/>
    </xf>
    <xf numFmtId="9" fontId="7" fillId="2" borderId="0" xfId="2" applyFont="1" applyFill="1">
      <alignment vertical="center"/>
    </xf>
    <xf numFmtId="9" fontId="0" fillId="0" borderId="0" xfId="0" applyNumberFormat="1">
      <alignment vertical="center"/>
    </xf>
    <xf numFmtId="0" fontId="0" fillId="2" borderId="0" xfId="0" quotePrefix="1" applyFill="1" applyAlignment="1">
      <alignment horizontal="center" vertical="center"/>
    </xf>
    <xf numFmtId="9" fontId="0" fillId="2" borderId="0" xfId="2" quotePrefix="1" applyFont="1" applyFill="1" applyAlignment="1">
      <alignment horizontal="center" vertical="center"/>
    </xf>
    <xf numFmtId="0" fontId="8" fillId="2" borderId="0" xfId="2" quotePrefix="1" applyNumberFormat="1" applyFont="1" applyFill="1" applyAlignment="1">
      <alignment horizontal="center" vertical="center"/>
    </xf>
    <xf numFmtId="9" fontId="0" fillId="0" borderId="0" xfId="2" applyFont="1" applyFill="1" applyAlignment="1">
      <alignment horizontal="center" vertical="center"/>
    </xf>
    <xf numFmtId="9" fontId="10" fillId="0" borderId="0" xfId="2" applyFont="1" applyFill="1" applyAlignment="1">
      <alignment horizontal="center" vertical="center"/>
    </xf>
    <xf numFmtId="9" fontId="7" fillId="0" borderId="0" xfId="2" applyFont="1" applyFill="1" applyAlignment="1">
      <alignment horizontal="center" vertical="center"/>
    </xf>
    <xf numFmtId="0" fontId="7" fillId="0" borderId="0" xfId="0" applyFont="1" applyAlignment="1">
      <alignment horizontal="center" vertical="center"/>
    </xf>
    <xf numFmtId="0" fontId="0" fillId="0" borderId="0" xfId="0" quotePrefix="1" applyAlignment="1">
      <alignment horizontal="center" vertical="center"/>
    </xf>
    <xf numFmtId="9" fontId="0" fillId="0" borderId="0" xfId="2" quotePrefix="1" applyFont="1" applyFill="1" applyAlignment="1">
      <alignment horizontal="center" vertical="center"/>
    </xf>
    <xf numFmtId="0" fontId="8" fillId="0" borderId="0" xfId="2" quotePrefix="1" applyNumberFormat="1" applyFont="1" applyFill="1" applyAlignment="1">
      <alignment horizontal="center" vertical="center"/>
    </xf>
    <xf numFmtId="9" fontId="3" fillId="0" borderId="0" xfId="2" applyFont="1">
      <alignment vertical="center"/>
    </xf>
    <xf numFmtId="6" fontId="6" fillId="0" borderId="20" xfId="1" applyFont="1" applyBorder="1">
      <alignment vertical="center"/>
    </xf>
    <xf numFmtId="6" fontId="6" fillId="0" borderId="11" xfId="1" applyFont="1" applyBorder="1">
      <alignment vertical="center"/>
    </xf>
    <xf numFmtId="6" fontId="6" fillId="0" borderId="19" xfId="1" applyFont="1" applyBorder="1">
      <alignment vertical="center"/>
    </xf>
    <xf numFmtId="6" fontId="6" fillId="0" borderId="15" xfId="1" applyFont="1" applyBorder="1">
      <alignment vertical="center"/>
    </xf>
    <xf numFmtId="6" fontId="4" fillId="0" borderId="21" xfId="1" applyFont="1" applyBorder="1">
      <alignment vertical="center"/>
    </xf>
    <xf numFmtId="0" fontId="4" fillId="2"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1" fillId="0" borderId="0" xfId="0" applyFont="1">
      <alignment vertical="center"/>
    </xf>
    <xf numFmtId="0" fontId="12" fillId="0" borderId="1" xfId="0" applyFont="1" applyBorder="1" applyAlignment="1">
      <alignment horizontal="center" vertical="center"/>
    </xf>
    <xf numFmtId="177" fontId="12" fillId="2" borderId="1" xfId="0" applyNumberFormat="1" applyFont="1" applyFill="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vertical="center" shrinkToFit="1"/>
    </xf>
    <xf numFmtId="56" fontId="4" fillId="0" borderId="1" xfId="0" quotePrefix="1" applyNumberFormat="1" applyFont="1" applyBorder="1" applyAlignment="1">
      <alignment horizontal="center" vertical="center"/>
    </xf>
    <xf numFmtId="0" fontId="4" fillId="0" borderId="1" xfId="0" quotePrefix="1" applyFont="1" applyBorder="1" applyAlignment="1">
      <alignment horizontal="center" vertical="center"/>
    </xf>
    <xf numFmtId="0" fontId="3" fillId="2" borderId="1" xfId="0" applyFont="1" applyFill="1" applyBorder="1" applyAlignment="1">
      <alignment horizontal="center" vertical="center"/>
    </xf>
    <xf numFmtId="0" fontId="5" fillId="3" borderId="12" xfId="0" applyFont="1" applyFill="1" applyBorder="1" applyAlignment="1">
      <alignment horizontal="center" vertical="center"/>
    </xf>
    <xf numFmtId="6" fontId="4" fillId="0" borderId="17" xfId="1" applyFont="1" applyBorder="1">
      <alignment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3" fillId="2" borderId="0" xfId="0" applyFont="1" applyFill="1">
      <alignment vertical="center"/>
    </xf>
    <xf numFmtId="6" fontId="3" fillId="2" borderId="0" xfId="1"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6" fontId="4" fillId="2" borderId="0" xfId="1" applyFont="1" applyFill="1" applyAlignment="1">
      <alignment horizontal="center" vertical="center"/>
    </xf>
    <xf numFmtId="0" fontId="9" fillId="2" borderId="0" xfId="0" applyFont="1" applyFill="1" applyAlignment="1">
      <alignment horizontal="center" vertical="center"/>
    </xf>
    <xf numFmtId="6" fontId="9" fillId="2" borderId="0" xfId="1" applyFont="1" applyFill="1" applyAlignment="1">
      <alignment horizontal="center" vertical="center"/>
    </xf>
    <xf numFmtId="6" fontId="3" fillId="2" borderId="0" xfId="1" applyFont="1" applyFill="1" applyAlignment="1">
      <alignment horizontal="center" vertical="center"/>
    </xf>
    <xf numFmtId="6" fontId="4" fillId="2" borderId="0" xfId="1" applyFont="1" applyFill="1" applyAlignment="1">
      <alignment horizontal="right" vertical="center"/>
    </xf>
    <xf numFmtId="6" fontId="4" fillId="2" borderId="0" xfId="1" applyFont="1" applyFill="1">
      <alignment vertical="center"/>
    </xf>
    <xf numFmtId="9" fontId="3" fillId="2" borderId="0" xfId="2" applyFont="1" applyFill="1">
      <alignment vertical="center"/>
    </xf>
    <xf numFmtId="9" fontId="4" fillId="2" borderId="0" xfId="2" applyFont="1" applyFill="1" applyAlignment="1">
      <alignment horizontal="center" vertical="center"/>
    </xf>
    <xf numFmtId="0" fontId="4" fillId="2" borderId="0" xfId="0" applyFont="1" applyFill="1">
      <alignment vertical="center"/>
    </xf>
    <xf numFmtId="0" fontId="4" fillId="0" borderId="0" xfId="0" applyFont="1" applyBorder="1" applyAlignment="1">
      <alignment horizontal="center" vertical="center"/>
    </xf>
    <xf numFmtId="0" fontId="4" fillId="0" borderId="0" xfId="0" applyFont="1" applyBorder="1">
      <alignment vertical="center"/>
    </xf>
    <xf numFmtId="178" fontId="12" fillId="0" borderId="1" xfId="0" applyNumberFormat="1" applyFont="1" applyBorder="1" applyAlignment="1">
      <alignment horizontal="center" vertical="center"/>
    </xf>
    <xf numFmtId="0" fontId="4" fillId="4" borderId="19" xfId="0" applyFont="1" applyFill="1" applyBorder="1" applyAlignment="1">
      <alignment horizontal="center" vertical="center" wrapText="1" shrinkToFit="1"/>
    </xf>
    <xf numFmtId="0" fontId="4" fillId="4" borderId="20" xfId="0" applyFont="1" applyFill="1" applyBorder="1" applyAlignment="1">
      <alignment horizontal="center" vertical="center" wrapText="1" shrinkToFit="1"/>
    </xf>
    <xf numFmtId="0" fontId="3" fillId="4" borderId="11" xfId="0" applyFont="1" applyFill="1" applyBorder="1" applyAlignment="1">
      <alignment horizontal="center" vertical="center" wrapText="1" shrinkToFit="1"/>
    </xf>
    <xf numFmtId="0" fontId="4" fillId="4" borderId="11" xfId="0" applyFont="1" applyFill="1" applyBorder="1" applyAlignment="1">
      <alignment horizontal="center" vertical="center" wrapText="1" shrinkToFi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4" borderId="12" xfId="0" applyFont="1" applyFill="1" applyBorder="1" applyAlignment="1">
      <alignment horizontal="center" vertical="center" wrapText="1" shrinkToFit="1"/>
    </xf>
    <xf numFmtId="0" fontId="4" fillId="4" borderId="15" xfId="0" applyFont="1" applyFill="1" applyBorder="1" applyAlignment="1">
      <alignment horizontal="center" vertical="center" wrapText="1" shrinkToFit="1"/>
    </xf>
    <xf numFmtId="0" fontId="4" fillId="4" borderId="13" xfId="0" applyFont="1" applyFill="1" applyBorder="1" applyAlignment="1">
      <alignment horizontal="center" vertical="center" wrapText="1" shrinkToFit="1"/>
    </xf>
    <xf numFmtId="0" fontId="4" fillId="4" borderId="0" xfId="0" applyFont="1" applyFill="1" applyAlignment="1">
      <alignment horizontal="center" vertical="center"/>
    </xf>
    <xf numFmtId="0" fontId="4" fillId="4" borderId="1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4" borderId="16" xfId="0" applyFont="1" applyFill="1" applyBorder="1" applyAlignment="1">
      <alignment horizontal="center" vertical="center"/>
    </xf>
    <xf numFmtId="0" fontId="4" fillId="0" borderId="16" xfId="0" applyFont="1" applyBorder="1" applyAlignment="1">
      <alignment horizontal="center" vertical="center"/>
    </xf>
    <xf numFmtId="0" fontId="5" fillId="3" borderId="14" xfId="0" applyFont="1" applyFill="1" applyBorder="1" applyAlignment="1">
      <alignment horizontal="center" vertical="center"/>
    </xf>
    <xf numFmtId="0" fontId="4" fillId="4" borderId="0" xfId="0" applyFont="1" applyFill="1" applyAlignment="1">
      <alignment horizontal="center" vertical="center" wrapText="1"/>
    </xf>
    <xf numFmtId="0" fontId="4" fillId="4" borderId="12"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3" xfId="0" applyFont="1" applyFill="1" applyBorder="1" applyAlignment="1">
      <alignment horizontal="center" vertical="center" wrapText="1"/>
    </xf>
    <xf numFmtId="6" fontId="4" fillId="0" borderId="18" xfId="1" applyFont="1" applyBorder="1">
      <alignment vertical="center"/>
    </xf>
    <xf numFmtId="6" fontId="4" fillId="0" borderId="17" xfId="1" applyFont="1" applyBorder="1">
      <alignment vertical="center"/>
    </xf>
    <xf numFmtId="6" fontId="4" fillId="0" borderId="0" xfId="1" applyFont="1" applyBorder="1">
      <alignment vertical="center"/>
    </xf>
    <xf numFmtId="6" fontId="6" fillId="0" borderId="0" xfId="1" applyFont="1" applyBorder="1">
      <alignment vertical="center"/>
    </xf>
    <xf numFmtId="6" fontId="6" fillId="0" borderId="13" xfId="1" applyFont="1" applyBorder="1">
      <alignment vertical="center"/>
    </xf>
    <xf numFmtId="6" fontId="4" fillId="0" borderId="13" xfId="1" applyFont="1" applyBorder="1">
      <alignment vertical="center"/>
    </xf>
    <xf numFmtId="6" fontId="6" fillId="0" borderId="18" xfId="1" applyFont="1" applyBorder="1">
      <alignment vertical="center"/>
    </xf>
    <xf numFmtId="6" fontId="6" fillId="0" borderId="17" xfId="1" applyFont="1" applyBorder="1">
      <alignment vertical="center"/>
    </xf>
    <xf numFmtId="6" fontId="6" fillId="0" borderId="12" xfId="1" applyFont="1" applyBorder="1">
      <alignment vertical="center"/>
    </xf>
    <xf numFmtId="6" fontId="4" fillId="0" borderId="12" xfId="1" applyFont="1" applyBorder="1">
      <alignment vertical="center"/>
    </xf>
    <xf numFmtId="0" fontId="4" fillId="4" borderId="0" xfId="0" applyFont="1" applyFill="1" applyAlignment="1">
      <alignment vertical="center" wrapText="1" shrinkToFit="1"/>
    </xf>
    <xf numFmtId="0" fontId="4" fillId="4" borderId="12" xfId="0" applyFont="1" applyFill="1" applyBorder="1" applyAlignment="1">
      <alignment vertical="center" wrapText="1" shrinkToFit="1"/>
    </xf>
    <xf numFmtId="0" fontId="4" fillId="4" borderId="17" xfId="0" applyFont="1" applyFill="1" applyBorder="1" applyAlignment="1">
      <alignment vertical="center" wrapText="1" shrinkToFit="1"/>
    </xf>
    <xf numFmtId="0" fontId="4" fillId="4" borderId="18" xfId="0" applyFont="1" applyFill="1" applyBorder="1" applyAlignment="1">
      <alignment vertical="center" wrapText="1" shrinkToFit="1"/>
    </xf>
    <xf numFmtId="0" fontId="4" fillId="4" borderId="13" xfId="0" applyFont="1" applyFill="1" applyBorder="1" applyAlignment="1">
      <alignment vertical="center" wrapText="1" shrinkToFit="1"/>
    </xf>
    <xf numFmtId="0" fontId="4" fillId="4" borderId="18" xfId="0" applyFont="1" applyFill="1" applyBorder="1" applyAlignment="1">
      <alignment horizontal="center" vertical="center" wrapText="1"/>
    </xf>
    <xf numFmtId="6" fontId="6" fillId="0" borderId="16" xfId="1" applyFont="1" applyBorder="1">
      <alignment vertical="center"/>
    </xf>
    <xf numFmtId="6" fontId="4" fillId="0" borderId="16" xfId="1" applyFont="1" applyBorder="1">
      <alignment vertical="center"/>
    </xf>
    <xf numFmtId="0" fontId="4" fillId="4" borderId="16" xfId="0" applyFont="1" applyFill="1" applyBorder="1" applyAlignment="1">
      <alignment vertical="center" wrapText="1" shrinkToFit="1"/>
    </xf>
    <xf numFmtId="0" fontId="4" fillId="4" borderId="16" xfId="0" applyFont="1" applyFill="1" applyBorder="1" applyAlignment="1">
      <alignment horizontal="center" vertical="center" wrapText="1"/>
    </xf>
    <xf numFmtId="6" fontId="6" fillId="0" borderId="16" xfId="0" applyNumberFormat="1" applyFont="1" applyBorder="1">
      <alignment vertical="center"/>
    </xf>
    <xf numFmtId="0" fontId="6" fillId="0" borderId="17" xfId="0" applyFont="1" applyBorder="1">
      <alignment vertical="center"/>
    </xf>
    <xf numFmtId="6" fontId="6" fillId="0" borderId="0" xfId="0" applyNumberFormat="1" applyFont="1">
      <alignment vertical="center"/>
    </xf>
    <xf numFmtId="0" fontId="6" fillId="0" borderId="12" xfId="0" applyFont="1" applyBorder="1">
      <alignment vertical="center"/>
    </xf>
    <xf numFmtId="6" fontId="6" fillId="0" borderId="17" xfId="0" applyNumberFormat="1" applyFont="1" applyBorder="1">
      <alignment vertical="center"/>
    </xf>
    <xf numFmtId="6" fontId="6" fillId="0" borderId="18" xfId="0" applyNumberFormat="1" applyFont="1" applyBorder="1">
      <alignment vertical="center"/>
    </xf>
    <xf numFmtId="0" fontId="6" fillId="0" borderId="13" xfId="0" applyFont="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vertical="center" wrapText="1"/>
    </xf>
    <xf numFmtId="0" fontId="3" fillId="0" borderId="0" xfId="0" applyFont="1">
      <alignment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0" borderId="0" xfId="0" applyFont="1" applyAlignment="1">
      <alignment vertical="center" wrapText="1"/>
    </xf>
    <xf numFmtId="0" fontId="4" fillId="0" borderId="0" xfId="0" applyFont="1">
      <alignment vertical="center"/>
    </xf>
    <xf numFmtId="0" fontId="13" fillId="0" borderId="11" xfId="3" applyBorder="1" applyAlignment="1">
      <alignment horizontal="center" vertical="center" wrapText="1"/>
    </xf>
    <xf numFmtId="0" fontId="13" fillId="0" borderId="11" xfId="3" applyBorder="1" applyAlignment="1">
      <alignment horizontal="center" vertical="center"/>
    </xf>
    <xf numFmtId="0" fontId="13" fillId="0" borderId="0" xfId="3" applyAlignment="1">
      <alignment horizontal="center" vertical="center"/>
    </xf>
    <xf numFmtId="0" fontId="13" fillId="0" borderId="13" xfId="3" applyBorder="1" applyAlignment="1">
      <alignment horizontal="center" vertical="center"/>
    </xf>
    <xf numFmtId="0" fontId="13" fillId="0" borderId="15" xfId="3" applyBorder="1" applyAlignment="1">
      <alignment horizontal="center" vertical="center" wrapText="1"/>
    </xf>
    <xf numFmtId="0" fontId="13" fillId="0" borderId="15" xfId="3" applyBorder="1" applyAlignment="1">
      <alignment horizontal="center" vertical="center"/>
    </xf>
    <xf numFmtId="0" fontId="13" fillId="0" borderId="0" xfId="3" applyAlignment="1">
      <alignment horizontal="center" vertical="center" wrapText="1"/>
    </xf>
    <xf numFmtId="0" fontId="13" fillId="0" borderId="12" xfId="3" applyBorder="1" applyAlignment="1">
      <alignment horizontal="center" vertical="center"/>
    </xf>
  </cellXfs>
  <cellStyles count="4">
    <cellStyle name="パーセント" xfId="2" builtinId="5"/>
    <cellStyle name="ハイパーリンク" xfId="3" builtinId="8"/>
    <cellStyle name="通貨" xfId="1" builtinId="7"/>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104775</xdr:colOff>
      <xdr:row>4</xdr:row>
      <xdr:rowOff>95250</xdr:rowOff>
    </xdr:from>
    <xdr:to>
      <xdr:col>12</xdr:col>
      <xdr:colOff>228600</xdr:colOff>
      <xdr:row>8</xdr:row>
      <xdr:rowOff>19050</xdr:rowOff>
    </xdr:to>
    <xdr:sp macro="" textlink="">
      <xdr:nvSpPr>
        <xdr:cNvPr id="2" name="四角形: 角を丸くする 1">
          <a:extLst>
            <a:ext uri="{FF2B5EF4-FFF2-40B4-BE49-F238E27FC236}">
              <a16:creationId xmlns:a16="http://schemas.microsoft.com/office/drawing/2014/main" id="{E6D7ECA5-F0C2-BAAE-CA77-823119DC44E3}"/>
            </a:ext>
          </a:extLst>
        </xdr:cNvPr>
        <xdr:cNvSpPr/>
      </xdr:nvSpPr>
      <xdr:spPr>
        <a:xfrm>
          <a:off x="4581525" y="1047750"/>
          <a:ext cx="3390900" cy="87630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1066800</xdr:colOff>
      <xdr:row>3</xdr:row>
      <xdr:rowOff>133350</xdr:rowOff>
    </xdr:from>
    <xdr:to>
      <xdr:col>13</xdr:col>
      <xdr:colOff>666750</xdr:colOff>
      <xdr:row>7</xdr:row>
      <xdr:rowOff>57150</xdr:rowOff>
    </xdr:to>
    <xdr:sp macro="" textlink="">
      <xdr:nvSpPr>
        <xdr:cNvPr id="2" name="四角形: 角を丸くする 1">
          <a:extLst>
            <a:ext uri="{FF2B5EF4-FFF2-40B4-BE49-F238E27FC236}">
              <a16:creationId xmlns:a16="http://schemas.microsoft.com/office/drawing/2014/main" id="{C246D3A4-651C-483B-AF3B-EEF19DBC46C8}"/>
            </a:ext>
          </a:extLst>
        </xdr:cNvPr>
        <xdr:cNvSpPr/>
      </xdr:nvSpPr>
      <xdr:spPr>
        <a:xfrm>
          <a:off x="5543550" y="847725"/>
          <a:ext cx="3390900" cy="87630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1028700</xdr:colOff>
      <xdr:row>11</xdr:row>
      <xdr:rowOff>123825</xdr:rowOff>
    </xdr:from>
    <xdr:to>
      <xdr:col>13</xdr:col>
      <xdr:colOff>628650</xdr:colOff>
      <xdr:row>15</xdr:row>
      <xdr:rowOff>47625</xdr:rowOff>
    </xdr:to>
    <xdr:sp macro="" textlink="">
      <xdr:nvSpPr>
        <xdr:cNvPr id="2" name="四角形: 角を丸くする 1">
          <a:extLst>
            <a:ext uri="{FF2B5EF4-FFF2-40B4-BE49-F238E27FC236}">
              <a16:creationId xmlns:a16="http://schemas.microsoft.com/office/drawing/2014/main" id="{24F9E68B-68C1-4948-8590-960FE0D953EF}"/>
            </a:ext>
          </a:extLst>
        </xdr:cNvPr>
        <xdr:cNvSpPr/>
      </xdr:nvSpPr>
      <xdr:spPr>
        <a:xfrm>
          <a:off x="5505450" y="2743200"/>
          <a:ext cx="3390900" cy="87630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571500</xdr:colOff>
      <xdr:row>0</xdr:row>
      <xdr:rowOff>104775</xdr:rowOff>
    </xdr:from>
    <xdr:to>
      <xdr:col>4</xdr:col>
      <xdr:colOff>495300</xdr:colOff>
      <xdr:row>3</xdr:row>
      <xdr:rowOff>133350</xdr:rowOff>
    </xdr:to>
    <xdr:sp macro="" textlink="">
      <xdr:nvSpPr>
        <xdr:cNvPr id="2" name="四角形: 角を丸くする 1">
          <a:extLst>
            <a:ext uri="{FF2B5EF4-FFF2-40B4-BE49-F238E27FC236}">
              <a16:creationId xmlns:a16="http://schemas.microsoft.com/office/drawing/2014/main" id="{F72FC401-1632-4564-B4ED-0F57945FD623}"/>
            </a:ext>
          </a:extLst>
        </xdr:cNvPr>
        <xdr:cNvSpPr/>
      </xdr:nvSpPr>
      <xdr:spPr>
        <a:xfrm>
          <a:off x="3676650" y="104775"/>
          <a:ext cx="3390900" cy="74295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295275</xdr:colOff>
      <xdr:row>64</xdr:row>
      <xdr:rowOff>9525</xdr:rowOff>
    </xdr:from>
    <xdr:to>
      <xdr:col>35</xdr:col>
      <xdr:colOff>0</xdr:colOff>
      <xdr:row>65</xdr:row>
      <xdr:rowOff>85725</xdr:rowOff>
    </xdr:to>
    <xdr:sp macro="" textlink="">
      <xdr:nvSpPr>
        <xdr:cNvPr id="2" name="四角形: 角を丸くする 1">
          <a:extLst>
            <a:ext uri="{FF2B5EF4-FFF2-40B4-BE49-F238E27FC236}">
              <a16:creationId xmlns:a16="http://schemas.microsoft.com/office/drawing/2014/main" id="{81E47626-5B82-21E8-88AA-E16B15B6C735}"/>
            </a:ext>
          </a:extLst>
        </xdr:cNvPr>
        <xdr:cNvSpPr/>
      </xdr:nvSpPr>
      <xdr:spPr>
        <a:xfrm>
          <a:off x="295275" y="13449300"/>
          <a:ext cx="26203275" cy="2857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ここより下は料金表　上は関数による自動計算</a:t>
          </a:r>
        </a:p>
      </xdr:txBody>
    </xdr:sp>
    <xdr:clientData/>
  </xdr:twoCellAnchor>
  <xdr:twoCellAnchor>
    <xdr:from>
      <xdr:col>3</xdr:col>
      <xdr:colOff>180975</xdr:colOff>
      <xdr:row>4</xdr:row>
      <xdr:rowOff>161925</xdr:rowOff>
    </xdr:from>
    <xdr:to>
      <xdr:col>5</xdr:col>
      <xdr:colOff>571500</xdr:colOff>
      <xdr:row>11</xdr:row>
      <xdr:rowOff>123825</xdr:rowOff>
    </xdr:to>
    <xdr:sp macro="" textlink="">
      <xdr:nvSpPr>
        <xdr:cNvPr id="3" name="四角形: 角を丸くする 2">
          <a:extLst>
            <a:ext uri="{FF2B5EF4-FFF2-40B4-BE49-F238E27FC236}">
              <a16:creationId xmlns:a16="http://schemas.microsoft.com/office/drawing/2014/main" id="{E90BB1EE-D62A-4085-BE0C-67B98B26F5EF}"/>
            </a:ext>
          </a:extLst>
        </xdr:cNvPr>
        <xdr:cNvSpPr/>
      </xdr:nvSpPr>
      <xdr:spPr>
        <a:xfrm>
          <a:off x="3171825" y="1000125"/>
          <a:ext cx="1666875" cy="142875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62</xdr:row>
      <xdr:rowOff>133350</xdr:rowOff>
    </xdr:from>
    <xdr:to>
      <xdr:col>36</xdr:col>
      <xdr:colOff>9525</xdr:colOff>
      <xdr:row>64</xdr:row>
      <xdr:rowOff>0</xdr:rowOff>
    </xdr:to>
    <xdr:sp macro="" textlink="">
      <xdr:nvSpPr>
        <xdr:cNvPr id="2" name="四角形: 角を丸くする 1">
          <a:extLst>
            <a:ext uri="{FF2B5EF4-FFF2-40B4-BE49-F238E27FC236}">
              <a16:creationId xmlns:a16="http://schemas.microsoft.com/office/drawing/2014/main" id="{3E27199D-B275-4D28-AB95-55D64AE99896}"/>
            </a:ext>
          </a:extLst>
        </xdr:cNvPr>
        <xdr:cNvSpPr/>
      </xdr:nvSpPr>
      <xdr:spPr>
        <a:xfrm>
          <a:off x="304800" y="13573125"/>
          <a:ext cx="24155400" cy="2857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ここより下は料金表　上は関数による自動計算</a:t>
          </a:r>
        </a:p>
      </xdr:txBody>
    </xdr:sp>
    <xdr:clientData/>
  </xdr:twoCellAnchor>
  <xdr:twoCellAnchor>
    <xdr:from>
      <xdr:col>4</xdr:col>
      <xdr:colOff>114300</xdr:colOff>
      <xdr:row>3</xdr:row>
      <xdr:rowOff>9525</xdr:rowOff>
    </xdr:from>
    <xdr:to>
      <xdr:col>6</xdr:col>
      <xdr:colOff>504825</xdr:colOff>
      <xdr:row>9</xdr:row>
      <xdr:rowOff>180975</xdr:rowOff>
    </xdr:to>
    <xdr:sp macro="" textlink="">
      <xdr:nvSpPr>
        <xdr:cNvPr id="3" name="四角形: 角を丸くする 2">
          <a:extLst>
            <a:ext uri="{FF2B5EF4-FFF2-40B4-BE49-F238E27FC236}">
              <a16:creationId xmlns:a16="http://schemas.microsoft.com/office/drawing/2014/main" id="{B255037E-F900-425F-B125-DDEA401CC813}"/>
            </a:ext>
          </a:extLst>
        </xdr:cNvPr>
        <xdr:cNvSpPr/>
      </xdr:nvSpPr>
      <xdr:spPr>
        <a:xfrm>
          <a:off x="3743325" y="638175"/>
          <a:ext cx="1666875" cy="142875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64</xdr:row>
      <xdr:rowOff>133350</xdr:rowOff>
    </xdr:from>
    <xdr:to>
      <xdr:col>27</xdr:col>
      <xdr:colOff>47625</xdr:colOff>
      <xdr:row>66</xdr:row>
      <xdr:rowOff>0</xdr:rowOff>
    </xdr:to>
    <xdr:sp macro="" textlink="">
      <xdr:nvSpPr>
        <xdr:cNvPr id="2" name="四角形: 角を丸くする 1">
          <a:extLst>
            <a:ext uri="{FF2B5EF4-FFF2-40B4-BE49-F238E27FC236}">
              <a16:creationId xmlns:a16="http://schemas.microsoft.com/office/drawing/2014/main" id="{BDF7D4D1-524D-4720-990B-D1825977ECAE}"/>
            </a:ext>
          </a:extLst>
        </xdr:cNvPr>
        <xdr:cNvSpPr/>
      </xdr:nvSpPr>
      <xdr:spPr>
        <a:xfrm>
          <a:off x="304800" y="13573125"/>
          <a:ext cx="18364200" cy="2857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000"/>
            <a:t>ここより下は料金表　上は関数による自動計算</a:t>
          </a:r>
        </a:p>
      </xdr:txBody>
    </xdr:sp>
    <xdr:clientData/>
  </xdr:twoCellAnchor>
  <xdr:twoCellAnchor>
    <xdr:from>
      <xdr:col>3</xdr:col>
      <xdr:colOff>161925</xdr:colOff>
      <xdr:row>4</xdr:row>
      <xdr:rowOff>142875</xdr:rowOff>
    </xdr:from>
    <xdr:to>
      <xdr:col>5</xdr:col>
      <xdr:colOff>552450</xdr:colOff>
      <xdr:row>11</xdr:row>
      <xdr:rowOff>104775</xdr:rowOff>
    </xdr:to>
    <xdr:sp macro="" textlink="">
      <xdr:nvSpPr>
        <xdr:cNvPr id="3" name="四角形: 角を丸くする 2">
          <a:extLst>
            <a:ext uri="{FF2B5EF4-FFF2-40B4-BE49-F238E27FC236}">
              <a16:creationId xmlns:a16="http://schemas.microsoft.com/office/drawing/2014/main" id="{370B78FF-6F71-41E5-BF1F-F07094E715B4}"/>
            </a:ext>
          </a:extLst>
        </xdr:cNvPr>
        <xdr:cNvSpPr/>
      </xdr:nvSpPr>
      <xdr:spPr>
        <a:xfrm>
          <a:off x="3152775" y="981075"/>
          <a:ext cx="1666875" cy="1428750"/>
        </a:xfrm>
        <a:prstGeom prst="roundRect">
          <a:avLst/>
        </a:prstGeom>
        <a:effectLst>
          <a:outerShdw blurRad="50800" dist="38100" dir="2700000" algn="tl" rotWithShape="0">
            <a:prstClr val="black">
              <a:alpha val="40000"/>
            </a:prstClr>
          </a:outerShdw>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a:t>色付きセルしか弄ってはならん！！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iheiyo-ferry.co.jp/" TargetMode="External"/><Relationship Id="rId2" Type="http://schemas.openxmlformats.org/officeDocument/2006/relationships/hyperlink" Target="https://www.sunflower.co.jp/" TargetMode="External"/><Relationship Id="rId1" Type="http://schemas.openxmlformats.org/officeDocument/2006/relationships/hyperlink" Target="https://www.snf.jp/"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AA627-F549-4557-9CB7-5BF8A7911959}">
  <sheetPr>
    <tabColor theme="5" tint="0.59999389629810485"/>
    <pageSetUpPr fitToPage="1"/>
  </sheetPr>
  <dimension ref="B1:X33"/>
  <sheetViews>
    <sheetView showGridLines="0" tabSelected="1" view="pageBreakPreview" zoomScale="110" zoomScaleNormal="100" zoomScaleSheetLayoutView="110" workbookViewId="0">
      <selection activeCell="B12" sqref="B12:C17"/>
    </sheetView>
  </sheetViews>
  <sheetFormatPr defaultColWidth="9" defaultRowHeight="16.5" x14ac:dyDescent="0.4"/>
  <cols>
    <col min="1" max="1" width="1.375" style="9" customWidth="1"/>
    <col min="2" max="2" width="3.25" style="5" customWidth="1"/>
    <col min="3" max="3" width="8.375" style="5" customWidth="1"/>
    <col min="4" max="4" width="15.125" style="5" customWidth="1"/>
    <col min="5" max="5" width="5.75" style="5" customWidth="1"/>
    <col min="6" max="6" width="5.5" style="5" customWidth="1"/>
    <col min="7" max="7" width="8" style="5" customWidth="1"/>
    <col min="8" max="8" width="4.875" style="5" customWidth="1"/>
    <col min="9" max="9" width="17.625" style="9" customWidth="1"/>
    <col min="10" max="10" width="6.5" style="5" customWidth="1"/>
    <col min="11" max="11" width="8.75" style="5" customWidth="1"/>
    <col min="12" max="12" width="9" style="9"/>
    <col min="13" max="16" width="7.625" style="9" customWidth="1"/>
    <col min="17" max="17" width="0.75" style="9" customWidth="1"/>
    <col min="18" max="21" width="7.625" style="9" customWidth="1"/>
    <col min="22" max="22" width="1.375" style="9" customWidth="1"/>
    <col min="23" max="16384" width="9" style="9"/>
  </cols>
  <sheetData>
    <row r="1" spans="2:24" ht="8.25" customHeight="1" x14ac:dyDescent="0.4"/>
    <row r="2" spans="2:24" ht="17.25" x14ac:dyDescent="0.4">
      <c r="B2" s="72" t="s">
        <v>176</v>
      </c>
    </row>
    <row r="3" spans="2:24" ht="6.75" customHeight="1" x14ac:dyDescent="0.4"/>
    <row r="4" spans="2:24" ht="20.25" customHeight="1" x14ac:dyDescent="0.4">
      <c r="D4" s="69"/>
      <c r="E4" s="9" t="s">
        <v>174</v>
      </c>
    </row>
    <row r="5" spans="2:24" ht="20.25" customHeight="1" x14ac:dyDescent="0.4">
      <c r="D5" s="70"/>
      <c r="E5" s="9" t="s">
        <v>179</v>
      </c>
    </row>
    <row r="6" spans="2:24" ht="20.25" customHeight="1" x14ac:dyDescent="0.4">
      <c r="D6" s="71"/>
      <c r="E6" s="9" t="s">
        <v>175</v>
      </c>
    </row>
    <row r="8" spans="2:24" ht="24" x14ac:dyDescent="0.4">
      <c r="C8" s="73" t="s">
        <v>11</v>
      </c>
      <c r="D8" s="74">
        <v>45869</v>
      </c>
      <c r="E8" s="102">
        <f>D8</f>
        <v>45869</v>
      </c>
    </row>
    <row r="9" spans="2:24" ht="17.25" thickBot="1" x14ac:dyDescent="0.45"/>
    <row r="10" spans="2:24" s="5" customFormat="1" ht="18.75" customHeight="1" x14ac:dyDescent="0.4">
      <c r="B10" s="107" t="s">
        <v>10</v>
      </c>
      <c r="C10" s="107"/>
      <c r="D10" s="107" t="s">
        <v>25</v>
      </c>
      <c r="E10" s="30"/>
      <c r="F10" s="107" t="s">
        <v>2</v>
      </c>
      <c r="G10" s="107" t="s">
        <v>74</v>
      </c>
      <c r="H10" s="107" t="s">
        <v>12</v>
      </c>
      <c r="I10" s="107" t="s">
        <v>67</v>
      </c>
      <c r="J10" s="107" t="s">
        <v>35</v>
      </c>
      <c r="K10" s="107" t="s">
        <v>41</v>
      </c>
      <c r="L10" s="107" t="s">
        <v>180</v>
      </c>
      <c r="M10" s="124" t="s">
        <v>68</v>
      </c>
      <c r="N10" s="124"/>
      <c r="O10" s="124"/>
      <c r="P10" s="124"/>
      <c r="Q10" s="30"/>
      <c r="R10" s="124" t="s">
        <v>70</v>
      </c>
      <c r="S10" s="124"/>
      <c r="T10" s="124"/>
      <c r="U10" s="124"/>
    </row>
    <row r="11" spans="2:24" s="5" customFormat="1" ht="17.25" thickBot="1" x14ac:dyDescent="0.45">
      <c r="B11" s="108"/>
      <c r="C11" s="108"/>
      <c r="D11" s="108"/>
      <c r="E11" s="27"/>
      <c r="F11" s="108"/>
      <c r="G11" s="108"/>
      <c r="H11" s="108"/>
      <c r="I11" s="108"/>
      <c r="J11" s="108"/>
      <c r="K11" s="108"/>
      <c r="L11" s="108"/>
      <c r="M11" s="80" t="s">
        <v>280</v>
      </c>
      <c r="N11" s="27" t="s">
        <v>35</v>
      </c>
      <c r="O11" s="27" t="s">
        <v>41</v>
      </c>
      <c r="P11" s="27" t="s">
        <v>69</v>
      </c>
      <c r="Q11" s="27"/>
      <c r="R11" s="27" t="s">
        <v>34</v>
      </c>
      <c r="S11" s="27" t="s">
        <v>35</v>
      </c>
      <c r="T11" s="27" t="s">
        <v>41</v>
      </c>
      <c r="U11" s="27" t="s">
        <v>69</v>
      </c>
      <c r="X11" s="100"/>
    </row>
    <row r="12" spans="2:24" ht="20.25" customHeight="1" x14ac:dyDescent="0.4">
      <c r="B12" s="169" t="s">
        <v>160</v>
      </c>
      <c r="C12" s="170"/>
      <c r="D12" s="105" t="s">
        <v>18</v>
      </c>
      <c r="E12" s="106"/>
      <c r="F12" s="122" t="s">
        <v>6</v>
      </c>
      <c r="G12" s="32" t="str">
        <f>ダイヤ!E5</f>
        <v>12:00～</v>
      </c>
      <c r="H12" s="123" t="str">
        <f>p_SNF!D3</f>
        <v>B</v>
      </c>
      <c r="I12" s="147" t="s">
        <v>283</v>
      </c>
      <c r="J12" s="122" t="s">
        <v>71</v>
      </c>
      <c r="K12" s="122" t="s">
        <v>73</v>
      </c>
      <c r="L12" s="148" t="s">
        <v>282</v>
      </c>
      <c r="M12" s="146">
        <f>IF(N12=0,X12,X12-SNF!C25)</f>
        <v>20500</v>
      </c>
      <c r="N12" s="146">
        <f>_xlfn.XLOOKUP(J12,SNF!B19:B23,SNF!C19:C23,"none")</f>
        <v>0</v>
      </c>
      <c r="O12" s="146">
        <f>_xlfn.XLOOKUP(K12,SNF!B28:B31,SNF!C28:C31,"none")</f>
        <v>9600</v>
      </c>
      <c r="P12" s="145">
        <f>M12+N12+O12</f>
        <v>30100</v>
      </c>
      <c r="Q12" s="65"/>
      <c r="R12" s="36">
        <f>_xlfn.XLOOKUP(L12,割引SNF!B34:B39,割引SNF!C34:C39,"none")</f>
        <v>0.15</v>
      </c>
      <c r="S12" s="36">
        <f>_xlfn.XLOOKUP(L12,割引SNF!B34:B39,割引SNF!D34:D39,"none")</f>
        <v>0.15</v>
      </c>
      <c r="T12" s="36">
        <f>_xlfn.XLOOKUP(L12,割引SNF!B34:B39,割引SNF!E34:E39,"none")</f>
        <v>0</v>
      </c>
      <c r="U12" s="149">
        <f>SUM(R13:T13)</f>
        <v>27025</v>
      </c>
      <c r="X12" s="131">
        <f>_xlfn.XLOOKUP(I12,SNF!B5:B15,SNF!C5:C15,"none")</f>
        <v>20500</v>
      </c>
    </row>
    <row r="13" spans="2:24" ht="20.25" customHeight="1" x14ac:dyDescent="0.4">
      <c r="B13" s="171"/>
      <c r="C13" s="171"/>
      <c r="D13" s="104"/>
      <c r="E13" s="104"/>
      <c r="F13" s="118"/>
      <c r="G13" s="33" t="str">
        <f>ダイヤ!F5</f>
        <v>翌04:30</v>
      </c>
      <c r="H13" s="120"/>
      <c r="I13" s="141"/>
      <c r="J13" s="118"/>
      <c r="K13" s="118"/>
      <c r="L13" s="127"/>
      <c r="M13" s="130"/>
      <c r="N13" s="130"/>
      <c r="O13" s="130"/>
      <c r="P13" s="136"/>
      <c r="Q13" s="64"/>
      <c r="R13" s="34">
        <f>IF($M12=0,0,IF(R12="none",M12,$M12-(M12*R12)))</f>
        <v>17425</v>
      </c>
      <c r="S13" s="81">
        <f>IF($N12=0,0,IF(S12="none",N12,$N12-(N12*S12)))</f>
        <v>0</v>
      </c>
      <c r="T13" s="81">
        <f>IF($O12=0,0,IF(T12="none",O12,$O12-(O12*T12)))</f>
        <v>9600</v>
      </c>
      <c r="U13" s="150"/>
      <c r="X13" s="131"/>
    </row>
    <row r="14" spans="2:24" ht="20.25" customHeight="1" x14ac:dyDescent="0.4">
      <c r="B14" s="171"/>
      <c r="C14" s="171"/>
      <c r="D14" s="103" t="s">
        <v>18</v>
      </c>
      <c r="E14" s="103"/>
      <c r="F14" s="118" t="s">
        <v>6</v>
      </c>
      <c r="G14" s="33" t="str">
        <f>ダイヤ!E6</f>
        <v>12:00～</v>
      </c>
      <c r="H14" s="120" t="str">
        <f>p_SNF!D4</f>
        <v>B</v>
      </c>
      <c r="I14" s="141" t="s">
        <v>278</v>
      </c>
      <c r="J14" s="118" t="s">
        <v>71</v>
      </c>
      <c r="K14" s="118" t="s">
        <v>73</v>
      </c>
      <c r="L14" s="127" t="s">
        <v>71</v>
      </c>
      <c r="M14" s="130">
        <f>IF(N14=0,X14,X14-SNF!J25)</f>
        <v>14500</v>
      </c>
      <c r="N14" s="130">
        <f>_xlfn.XLOOKUP(J14,SNF!I19:I23,SNF!J19:J23,"nonr")</f>
        <v>0</v>
      </c>
      <c r="O14" s="130">
        <f>_xlfn.XLOOKUP(K14,SNF!I28:I31,SNF!J28:J31,"none")</f>
        <v>9600</v>
      </c>
      <c r="P14" s="136">
        <f>M14+N14+O14</f>
        <v>24100</v>
      </c>
      <c r="Q14" s="66"/>
      <c r="R14" s="37">
        <f>_xlfn.XLOOKUP(L14,割引SNF!H34:H39,割引SNF!I34:I39,"none")</f>
        <v>0</v>
      </c>
      <c r="S14" s="37">
        <f>_xlfn.XLOOKUP(L14,割引SNF!H34:H39,割引SNF!J34:J39,"none")</f>
        <v>0</v>
      </c>
      <c r="T14" s="37">
        <f>_xlfn.XLOOKUP(L14,割引SNF!H34:H39,割引SNF!K34:K39,"none")</f>
        <v>0</v>
      </c>
      <c r="U14" s="153">
        <f>SUM(R15:T15)</f>
        <v>24100</v>
      </c>
      <c r="X14" s="131">
        <f>_xlfn.XLOOKUP(I14,SNF!I5:I15,SNF!J5:J15,"none")</f>
        <v>14500</v>
      </c>
    </row>
    <row r="15" spans="2:24" ht="20.25" customHeight="1" x14ac:dyDescent="0.4">
      <c r="B15" s="171"/>
      <c r="C15" s="171"/>
      <c r="D15" s="104"/>
      <c r="E15" s="104"/>
      <c r="F15" s="118"/>
      <c r="G15" s="33" t="str">
        <f>ダイヤ!F6</f>
        <v>翌04:30</v>
      </c>
      <c r="H15" s="120"/>
      <c r="I15" s="141"/>
      <c r="J15" s="118"/>
      <c r="K15" s="118"/>
      <c r="L15" s="127"/>
      <c r="M15" s="130"/>
      <c r="N15" s="130"/>
      <c r="O15" s="130"/>
      <c r="P15" s="136"/>
      <c r="Q15" s="64"/>
      <c r="R15" s="81">
        <f>IF($M14=0,0,IF(R14="none",M14,$M14-(M14*R14)))</f>
        <v>14500</v>
      </c>
      <c r="S15" s="81">
        <f>IF($N14=0,0,IF(S14="none",N14,$N14-(N14*S14)))</f>
        <v>0</v>
      </c>
      <c r="T15" s="81">
        <f>IF($O14=0,0,IF(T14="none",O14,$O14-(O14*T14)))</f>
        <v>9600</v>
      </c>
      <c r="U15" s="150"/>
      <c r="X15" s="131"/>
    </row>
    <row r="16" spans="2:24" ht="20.25" customHeight="1" x14ac:dyDescent="0.4">
      <c r="B16" s="171"/>
      <c r="C16" s="171"/>
      <c r="D16" s="103" t="s">
        <v>18</v>
      </c>
      <c r="E16" s="103"/>
      <c r="F16" s="115" t="s">
        <v>6</v>
      </c>
      <c r="G16" s="5" t="str">
        <f>ダイヤ!E7</f>
        <v>12:00～</v>
      </c>
      <c r="H16" s="109" t="str">
        <f>p_SNF!D5</f>
        <v>B</v>
      </c>
      <c r="I16" s="139" t="s">
        <v>279</v>
      </c>
      <c r="J16" s="115" t="s">
        <v>71</v>
      </c>
      <c r="K16" s="115" t="s">
        <v>73</v>
      </c>
      <c r="L16" s="125" t="s">
        <v>71</v>
      </c>
      <c r="M16" s="131">
        <f>IF(N16=0,X16,X16-SNF!Q25)</f>
        <v>28600</v>
      </c>
      <c r="N16" s="131">
        <f>_xlfn.XLOOKUP(J16,SNF!P19:P23,SNF!Q19:Q23,"none")</f>
        <v>0</v>
      </c>
      <c r="O16" s="131">
        <f>_xlfn.XLOOKUP(K16,SNF!P28:P31,SNF!Q28:Q31,"none")</f>
        <v>9600</v>
      </c>
      <c r="P16" s="132">
        <f>M16+N16+O16</f>
        <v>38200</v>
      </c>
      <c r="Q16" s="28"/>
      <c r="R16" s="38">
        <f>_xlfn.XLOOKUP(L16,割引SNF!N34:N39,割引SNF!O34:O39,"none")</f>
        <v>0</v>
      </c>
      <c r="S16" s="38">
        <f>_xlfn.XLOOKUP(L16,割引SNF!N34:N39,割引SNF!P34:P39,"none")</f>
        <v>0</v>
      </c>
      <c r="T16" s="38">
        <f>_xlfn.XLOOKUP(L16,割引SNF!N34:N39,割引SNF!Q34:Q39,"none")</f>
        <v>0</v>
      </c>
      <c r="U16" s="153">
        <f>SUM(R17:T17)</f>
        <v>38200</v>
      </c>
      <c r="X16" s="131">
        <f>_xlfn.XLOOKUP(I16,SNF!P5:P15,SNF!Q5:Q15,"none")</f>
        <v>28600</v>
      </c>
    </row>
    <row r="17" spans="2:24" ht="20.25" customHeight="1" x14ac:dyDescent="0.4">
      <c r="B17" s="172"/>
      <c r="C17" s="172"/>
      <c r="D17" s="114"/>
      <c r="E17" s="114"/>
      <c r="F17" s="116"/>
      <c r="G17" s="25" t="str">
        <f>ダイヤ!F7</f>
        <v>翌04:30</v>
      </c>
      <c r="H17" s="110"/>
      <c r="I17" s="143"/>
      <c r="J17" s="116"/>
      <c r="K17" s="116"/>
      <c r="L17" s="128"/>
      <c r="M17" s="134"/>
      <c r="N17" s="134"/>
      <c r="O17" s="134"/>
      <c r="P17" s="133"/>
      <c r="Q17" s="31"/>
      <c r="R17" s="81">
        <f>IF($M16=0,0,IF(R16="none",M16,$M16-(M16*R16)))</f>
        <v>28600</v>
      </c>
      <c r="S17" s="81">
        <f>IF($N16=0,0,IF(S16="none",N16,$N16-(N16*S16)))</f>
        <v>0</v>
      </c>
      <c r="T17" s="81">
        <f>IF($O16=0,0,IF(T16="none",O16,$O16-(O16*T16)))</f>
        <v>9600</v>
      </c>
      <c r="U17" s="150"/>
      <c r="X17" s="131"/>
    </row>
    <row r="18" spans="2:24" ht="20.25" customHeight="1" x14ac:dyDescent="0.4">
      <c r="B18" s="173" t="s">
        <v>284</v>
      </c>
      <c r="C18" s="174"/>
      <c r="D18" s="113" t="s">
        <v>24</v>
      </c>
      <c r="E18" s="113"/>
      <c r="F18" s="117" t="s">
        <v>6</v>
      </c>
      <c r="G18" s="35" t="str">
        <f>ダイヤ!E22</f>
        <v>19:45～</v>
      </c>
      <c r="H18" s="121" t="str">
        <f>p_SunF!D3</f>
        <v>D</v>
      </c>
      <c r="I18" s="142" t="s">
        <v>182</v>
      </c>
      <c r="J18" s="117" t="s">
        <v>71</v>
      </c>
      <c r="K18" s="117" t="s">
        <v>119</v>
      </c>
      <c r="L18" s="144" t="s">
        <v>71</v>
      </c>
      <c r="M18" s="129">
        <f>IF(N18=0,X18,X18-SunF!C23)</f>
        <v>19500</v>
      </c>
      <c r="N18" s="129">
        <f>_xlfn.XLOOKUP(J18,SunF!B19:B21,SunF!C19:C21,"none")</f>
        <v>0</v>
      </c>
      <c r="O18" s="129">
        <f>_xlfn.XLOOKUP(K18,SunF!B26:B30,SunF!C26:C30,"none")</f>
        <v>22000</v>
      </c>
      <c r="P18" s="135">
        <f>M18+N18+O18</f>
        <v>41500</v>
      </c>
      <c r="Q18" s="67"/>
      <c r="R18" s="39">
        <f>_xlfn.XLOOKUP(L18,割引SunF!B32:B37,割引SunF!C32:C37,"none")</f>
        <v>0</v>
      </c>
      <c r="S18" s="39">
        <f>_xlfn.XLOOKUP(L18,割引SunF!B32:B37,割引SunF!D32:D37,"none")</f>
        <v>0</v>
      </c>
      <c r="T18" s="39">
        <f>_xlfn.XLOOKUP(L18,割引SunF!B32:B37,割引SunF!E32:E37,"none")</f>
        <v>0</v>
      </c>
      <c r="U18" s="154">
        <f>SUM(R19:T19)</f>
        <v>41500</v>
      </c>
      <c r="X18" s="131">
        <f>_xlfn.XLOOKUP(I18,SunF!B5:B11,SunF!C5:C11,"none]")</f>
        <v>19500</v>
      </c>
    </row>
    <row r="19" spans="2:24" ht="20.25" customHeight="1" x14ac:dyDescent="0.4">
      <c r="B19" s="171"/>
      <c r="C19" s="171"/>
      <c r="D19" s="104"/>
      <c r="E19" s="104"/>
      <c r="F19" s="118"/>
      <c r="G19" s="33" t="str">
        <f>ダイヤ!F22</f>
        <v>翌13:30</v>
      </c>
      <c r="H19" s="120"/>
      <c r="I19" s="141"/>
      <c r="J19" s="118"/>
      <c r="K19" s="118"/>
      <c r="L19" s="127"/>
      <c r="M19" s="130"/>
      <c r="N19" s="130"/>
      <c r="O19" s="130"/>
      <c r="P19" s="136"/>
      <c r="Q19" s="64"/>
      <c r="R19" s="81">
        <f>IF($M18=0,0,IF(R18="none",M18,$M18-(M18*R18)))</f>
        <v>19500</v>
      </c>
      <c r="S19" s="81">
        <f>IF($N18=0,0,IF(S18="none",N18,$N18-(N18*S18)))</f>
        <v>0</v>
      </c>
      <c r="T19" s="81">
        <f>IF($O18=0,0,IF(T18="none",O18,$O18-(O18*T18)))</f>
        <v>22000</v>
      </c>
      <c r="U19" s="150"/>
      <c r="X19" s="131"/>
    </row>
    <row r="20" spans="2:24" ht="20.25" customHeight="1" x14ac:dyDescent="0.4">
      <c r="B20" s="171"/>
      <c r="C20" s="171"/>
      <c r="D20" s="103" t="s">
        <v>24</v>
      </c>
      <c r="E20" s="103"/>
      <c r="F20" s="118" t="s">
        <v>6</v>
      </c>
      <c r="G20" s="33" t="str">
        <f>ダイヤ!E23</f>
        <v>19:45～</v>
      </c>
      <c r="H20" s="120" t="str">
        <f>p_SunF!D4</f>
        <v>D</v>
      </c>
      <c r="I20" s="141" t="s">
        <v>178</v>
      </c>
      <c r="J20" s="118" t="s">
        <v>71</v>
      </c>
      <c r="K20" s="118" t="s">
        <v>119</v>
      </c>
      <c r="L20" s="127" t="s">
        <v>71</v>
      </c>
      <c r="M20" s="130">
        <f>IF(N20=0,X20,X20-SunF!K23)</f>
        <v>22500</v>
      </c>
      <c r="N20" s="130">
        <f>_xlfn.XLOOKUP(J20,SunF!J19:J21,SunF!K19:K21,"none")</f>
        <v>0</v>
      </c>
      <c r="O20" s="130">
        <f>_xlfn.XLOOKUP(K20,SunF!J26:J30,SunF!K26:K30,"none")</f>
        <v>22000</v>
      </c>
      <c r="P20" s="136">
        <f>M20+N20+O20</f>
        <v>44500</v>
      </c>
      <c r="Q20" s="66"/>
      <c r="R20" s="37">
        <f>_xlfn.XLOOKUP(L20,割引SunF!H32:H37,割引SunF!I32:I37,"none")</f>
        <v>0</v>
      </c>
      <c r="S20" s="37">
        <f>_xlfn.XLOOKUP(L20,割引SunF!H32:H37,割引SunF!J32:J37,"none")</f>
        <v>0</v>
      </c>
      <c r="T20" s="37">
        <f>_xlfn.XLOOKUP(L20,割引SunF!H32:H37,割引SunF!K32:K37,"none")</f>
        <v>0</v>
      </c>
      <c r="U20" s="153">
        <f>SUM(R21:T21)</f>
        <v>44500</v>
      </c>
      <c r="X20" s="131">
        <f>_xlfn.XLOOKUP(I20,SunF!J5:J11,SunF!K5:K11,"none")</f>
        <v>22500</v>
      </c>
    </row>
    <row r="21" spans="2:24" ht="20.25" customHeight="1" x14ac:dyDescent="0.4">
      <c r="B21" s="171"/>
      <c r="C21" s="171"/>
      <c r="D21" s="104"/>
      <c r="E21" s="104"/>
      <c r="F21" s="118"/>
      <c r="G21" s="33" t="str">
        <f>ダイヤ!F23</f>
        <v>翌13:30</v>
      </c>
      <c r="H21" s="120"/>
      <c r="I21" s="141"/>
      <c r="J21" s="118"/>
      <c r="K21" s="118"/>
      <c r="L21" s="127"/>
      <c r="M21" s="130"/>
      <c r="N21" s="130"/>
      <c r="O21" s="130"/>
      <c r="P21" s="136"/>
      <c r="Q21" s="64"/>
      <c r="R21" s="81">
        <f>IF($M20=0,0,IF(R20="none",M20,$M20-(M20*R20)))</f>
        <v>22500</v>
      </c>
      <c r="S21" s="81">
        <f>IF($N20=0,0,IF(S20="none",N20,$N20-(N20*S20)))</f>
        <v>0</v>
      </c>
      <c r="T21" s="81">
        <f>IF($O20=0,0,IF(T20="none",O20,$O20-(O20*T20)))</f>
        <v>22000</v>
      </c>
      <c r="U21" s="150"/>
      <c r="X21" s="131"/>
    </row>
    <row r="22" spans="2:24" ht="20.25" customHeight="1" x14ac:dyDescent="0.4">
      <c r="B22" s="171"/>
      <c r="C22" s="171"/>
      <c r="D22" s="103" t="s">
        <v>28</v>
      </c>
      <c r="E22" s="103"/>
      <c r="F22" s="115" t="s">
        <v>6</v>
      </c>
      <c r="G22" s="5" t="str">
        <f>ダイヤ!E24</f>
        <v>01:45～</v>
      </c>
      <c r="H22" s="109" t="str">
        <f>p_SunF!D5</f>
        <v>D</v>
      </c>
      <c r="I22" s="139" t="s">
        <v>114</v>
      </c>
      <c r="J22" s="115" t="s">
        <v>71</v>
      </c>
      <c r="K22" s="115" t="s">
        <v>119</v>
      </c>
      <c r="L22" s="125" t="s">
        <v>71</v>
      </c>
      <c r="M22" s="131">
        <f>IF(N22=0,X22,X22-SunF!S23)</f>
        <v>26000</v>
      </c>
      <c r="N22" s="131">
        <f>_xlfn.XLOOKUP(J22,SunF!R19:R21,SunF!S19:S21,"none")</f>
        <v>0</v>
      </c>
      <c r="O22" s="131">
        <f>_xlfn.XLOOKUP(K22,SunF!R26:R30,SunF!S26:S30,"none")</f>
        <v>22000</v>
      </c>
      <c r="P22" s="132">
        <f>M22+N22+O22</f>
        <v>48000</v>
      </c>
      <c r="Q22" s="28"/>
      <c r="R22" s="38">
        <f>_xlfn.XLOOKUP(L22,割引SunF!N32:N37,割引SunF!O32:O37,"none")</f>
        <v>0</v>
      </c>
      <c r="S22" s="38">
        <f>_xlfn.XLOOKUP(L22,割引SunF!N32:N37,割引SunF!P32:P37,"none")</f>
        <v>0</v>
      </c>
      <c r="T22" s="38">
        <f>_xlfn.XLOOKUP(L22,割引SunF!N32:N37,割引SunF!Q32:Q37,"none")</f>
        <v>0</v>
      </c>
      <c r="U22" s="151">
        <f>SUM(R23:T23)</f>
        <v>48000</v>
      </c>
      <c r="X22" s="131">
        <f>_xlfn.XLOOKUP(I22,SunF!R5:R11,SunF!S5:S11,"none")</f>
        <v>26000</v>
      </c>
    </row>
    <row r="23" spans="2:24" ht="20.25" customHeight="1" x14ac:dyDescent="0.4">
      <c r="B23" s="172"/>
      <c r="C23" s="172"/>
      <c r="D23" s="114"/>
      <c r="E23" s="114"/>
      <c r="F23" s="116"/>
      <c r="G23" s="25" t="str">
        <f>ダイヤ!F24</f>
        <v>翌19:45</v>
      </c>
      <c r="H23" s="110"/>
      <c r="I23" s="143"/>
      <c r="J23" s="116"/>
      <c r="K23" s="116"/>
      <c r="L23" s="128"/>
      <c r="M23" s="134"/>
      <c r="N23" s="134"/>
      <c r="O23" s="134"/>
      <c r="P23" s="133"/>
      <c r="Q23" s="31"/>
      <c r="R23" s="81">
        <f>IF($M22=0,0,IF(R22="none",M22,$M22-(M22*R22)))</f>
        <v>26000</v>
      </c>
      <c r="S23" s="81">
        <f>IF($N22=0,0,IF(S22="none",N22,$N22-(N22*S22)))</f>
        <v>0</v>
      </c>
      <c r="T23" s="81">
        <f>IF($O22=0,0,IF(T22="none",O22,$O22-(O22*T22)))</f>
        <v>22000</v>
      </c>
      <c r="U23" s="155"/>
      <c r="X23" s="131"/>
    </row>
    <row r="24" spans="2:24" ht="20.25" customHeight="1" x14ac:dyDescent="0.4">
      <c r="B24" s="175" t="s">
        <v>161</v>
      </c>
      <c r="C24" s="171"/>
      <c r="D24" s="113" t="s">
        <v>121</v>
      </c>
      <c r="E24" s="113"/>
      <c r="F24" s="117" t="s">
        <v>6</v>
      </c>
      <c r="G24" s="35" t="str">
        <f>ダイヤ!E35</f>
        <v>19:40～</v>
      </c>
      <c r="H24" s="121" t="str">
        <f>p_THY!D3</f>
        <v>B</v>
      </c>
      <c r="I24" s="142" t="s">
        <v>172</v>
      </c>
      <c r="J24" s="117" t="s">
        <v>71</v>
      </c>
      <c r="K24" s="117" t="s">
        <v>119</v>
      </c>
      <c r="L24" s="144" t="s">
        <v>154</v>
      </c>
      <c r="M24" s="129">
        <f>IF(N24=0,X24,X24-THY!C25)</f>
        <v>13600</v>
      </c>
      <c r="N24" s="129">
        <f>_xlfn.XLOOKUP(J24,THY!B19:B20,THY!C19:C20,"none")</f>
        <v>0</v>
      </c>
      <c r="O24" s="129">
        <f>_xlfn.XLOOKUP(K24,THY!B28:B31,THY!C28:C31,"none")</f>
        <v>16400</v>
      </c>
      <c r="P24" s="135">
        <f t="shared" ref="P24" si="0">M24+N24+O24</f>
        <v>30000</v>
      </c>
      <c r="Q24" s="67"/>
      <c r="R24" s="39">
        <f>_xlfn.XLOOKUP(L24,割引TYH!B33:B38,割引TYH!C33:C38,"none")</f>
        <v>0.05</v>
      </c>
      <c r="S24" s="39">
        <f>_xlfn.XLOOKUP(L24,割引TYH!B33:B38,割引TYH!D33:D38,"none")</f>
        <v>0.05</v>
      </c>
      <c r="T24" s="39">
        <f>_xlfn.XLOOKUP(L24,割引TYH!B33:B38,割引TYH!E33:E38,"none")</f>
        <v>0.05</v>
      </c>
      <c r="U24" s="154">
        <f>SUM(R25:T25)</f>
        <v>28500</v>
      </c>
      <c r="X24" s="131">
        <f>_xlfn.XLOOKUP(I24,THY!B5:B15,THY!C5:C15,"none")</f>
        <v>13600</v>
      </c>
    </row>
    <row r="25" spans="2:24" ht="20.25" customHeight="1" x14ac:dyDescent="0.4">
      <c r="B25" s="171"/>
      <c r="C25" s="171"/>
      <c r="D25" s="104"/>
      <c r="E25" s="104"/>
      <c r="F25" s="118"/>
      <c r="G25" s="33" t="str">
        <f>ダイヤ!F35</f>
        <v>翌11:00</v>
      </c>
      <c r="H25" s="120"/>
      <c r="I25" s="141"/>
      <c r="J25" s="118"/>
      <c r="K25" s="118"/>
      <c r="L25" s="127"/>
      <c r="M25" s="130"/>
      <c r="N25" s="130"/>
      <c r="O25" s="130"/>
      <c r="P25" s="136"/>
      <c r="Q25" s="64"/>
      <c r="R25" s="81">
        <f>IF($M24=0,0,IF(R24="none",M24,$M24-(M24*R24)))</f>
        <v>12920</v>
      </c>
      <c r="S25" s="81">
        <f>IF($N24=0,0,IF(S24="none",N24,$N24-(N24*S24)))</f>
        <v>0</v>
      </c>
      <c r="T25" s="81">
        <f>IF($O24=0,0,IF(T24="none",O24,$O24-(O24*T24)))</f>
        <v>15580</v>
      </c>
      <c r="U25" s="150"/>
      <c r="X25" s="131"/>
    </row>
    <row r="26" spans="2:24" ht="20.25" customHeight="1" x14ac:dyDescent="0.4">
      <c r="B26" s="171"/>
      <c r="C26" s="171"/>
      <c r="D26" s="103" t="s">
        <v>26</v>
      </c>
      <c r="E26" s="103"/>
      <c r="F26" s="118" t="s">
        <v>6</v>
      </c>
      <c r="G26" s="33" t="str">
        <f>ダイヤ!E36</f>
        <v>19:00～</v>
      </c>
      <c r="H26" s="120" t="str">
        <f>p_THY!D4</f>
        <v>B</v>
      </c>
      <c r="I26" s="141" t="s">
        <v>181</v>
      </c>
      <c r="J26" s="118" t="s">
        <v>71</v>
      </c>
      <c r="K26" s="118" t="s">
        <v>119</v>
      </c>
      <c r="L26" s="127" t="s">
        <v>154</v>
      </c>
      <c r="M26" s="130">
        <f>IF(N26=0,X26,X26-THY!L25)</f>
        <v>18900</v>
      </c>
      <c r="N26" s="130">
        <f>_xlfn.XLOOKUP(J26,THY!K19:K20,THY!L19:L20,"none")</f>
        <v>0</v>
      </c>
      <c r="O26" s="130">
        <f>_xlfn.XLOOKUP(K26,THY!K28:K31,THY!L28:L31,"none")</f>
        <v>27000</v>
      </c>
      <c r="P26" s="136">
        <f t="shared" ref="P26" si="1">M26+N26+O26</f>
        <v>45900</v>
      </c>
      <c r="Q26" s="66"/>
      <c r="R26" s="37">
        <f>_xlfn.XLOOKUP(L26,割引TYH!H33:H38,割引TYH!I33:I38,"none")</f>
        <v>0.05</v>
      </c>
      <c r="S26" s="37">
        <f>_xlfn.XLOOKUP(L26,割引TYH!H33:H38,割引TYH!J33:J38,"none")</f>
        <v>0.05</v>
      </c>
      <c r="T26" s="37">
        <f>_xlfn.XLOOKUP(L26,割引TYH!H33:H38,割引TYH!K33:K38,"none")</f>
        <v>0.05</v>
      </c>
      <c r="U26" s="153">
        <f>SUM(R27:T27)</f>
        <v>43605</v>
      </c>
      <c r="X26" s="131">
        <f>_xlfn.XLOOKUP(I26,THY!K5:K15,THY!L5:L15,"none")</f>
        <v>18900</v>
      </c>
    </row>
    <row r="27" spans="2:24" ht="20.25" customHeight="1" x14ac:dyDescent="0.4">
      <c r="B27" s="171"/>
      <c r="C27" s="171"/>
      <c r="D27" s="104"/>
      <c r="E27" s="104"/>
      <c r="F27" s="118"/>
      <c r="G27" s="33" t="str">
        <f>ダイヤ!F36</f>
        <v>翌々11:00</v>
      </c>
      <c r="H27" s="120"/>
      <c r="I27" s="141"/>
      <c r="J27" s="118"/>
      <c r="K27" s="118"/>
      <c r="L27" s="127"/>
      <c r="M27" s="130"/>
      <c r="N27" s="130"/>
      <c r="O27" s="130"/>
      <c r="P27" s="136"/>
      <c r="Q27" s="64"/>
      <c r="R27" s="81">
        <f>IF($M26=0,0,IF(R26="none",M26,$M26-(M26*R26)))</f>
        <v>17955</v>
      </c>
      <c r="S27" s="81">
        <f>IF($N26=0,0,IF(S26="none",N26,$N26-(N26*S26)))</f>
        <v>0</v>
      </c>
      <c r="T27" s="81">
        <f>IF($O26=0,0,IF(T26="none",O26,$O26-(O26*T26)))</f>
        <v>25650</v>
      </c>
      <c r="U27" s="150"/>
      <c r="X27" s="131"/>
    </row>
    <row r="28" spans="2:24" ht="20.25" customHeight="1" x14ac:dyDescent="0.4">
      <c r="B28" s="171"/>
      <c r="C28" s="171"/>
      <c r="D28" s="103" t="s">
        <v>26</v>
      </c>
      <c r="E28" s="103"/>
      <c r="F28" s="115" t="s">
        <v>6</v>
      </c>
      <c r="G28" s="5" t="str">
        <f>ダイヤ!E37</f>
        <v>19:00～</v>
      </c>
      <c r="H28" s="109" t="str">
        <f>p_THY!D5</f>
        <v>B</v>
      </c>
      <c r="I28" s="139" t="s">
        <v>126</v>
      </c>
      <c r="J28" s="115" t="s">
        <v>71</v>
      </c>
      <c r="K28" s="115" t="s">
        <v>119</v>
      </c>
      <c r="L28" s="125" t="s">
        <v>154</v>
      </c>
      <c r="M28" s="131">
        <f>IF(N28=0,X28,X28-THY!U25)</f>
        <v>24700</v>
      </c>
      <c r="N28" s="131">
        <f>_xlfn.XLOOKUP(J28,THY!T19:T20,THY!U19:U20,"none")</f>
        <v>0</v>
      </c>
      <c r="O28" s="131">
        <f>_xlfn.XLOOKUP(K28,THY!T28:T31,THY!U28:U31,"none")</f>
        <v>27000</v>
      </c>
      <c r="P28" s="132">
        <f t="shared" ref="P28" si="2">M28+N28+O28</f>
        <v>51700</v>
      </c>
      <c r="Q28" s="28"/>
      <c r="R28" s="38">
        <f>_xlfn.XLOOKUP(L28,割引TYH!N33:N38,割引TYH!O33:O38,"none")</f>
        <v>0.05</v>
      </c>
      <c r="S28" s="38">
        <f>_xlfn.XLOOKUP(L28,割引TYH!N33:N38,割引TYH!P33:P38,"none")</f>
        <v>0.05</v>
      </c>
      <c r="T28" s="38">
        <f>_xlfn.XLOOKUP(L28,割引TYH!N33:N38,割引TYH!Q33:Q38,"none")</f>
        <v>0.05</v>
      </c>
      <c r="U28" s="151">
        <f>SUM(R29:T29)</f>
        <v>49115</v>
      </c>
      <c r="X28" s="131">
        <f>_xlfn.XLOOKUP(I28,THY!T5:T15,THY!U5:U15,"none")</f>
        <v>24700</v>
      </c>
    </row>
    <row r="29" spans="2:24" ht="20.25" customHeight="1" thickBot="1" x14ac:dyDescent="0.45">
      <c r="B29" s="176"/>
      <c r="C29" s="176"/>
      <c r="D29" s="112"/>
      <c r="E29" s="112"/>
      <c r="F29" s="119"/>
      <c r="G29" s="26" t="str">
        <f>ダイヤ!F37</f>
        <v>翌々11:00</v>
      </c>
      <c r="H29" s="111"/>
      <c r="I29" s="140"/>
      <c r="J29" s="119"/>
      <c r="K29" s="119"/>
      <c r="L29" s="126"/>
      <c r="M29" s="138"/>
      <c r="N29" s="138"/>
      <c r="O29" s="138"/>
      <c r="P29" s="137"/>
      <c r="Q29" s="29"/>
      <c r="R29" s="68">
        <f>IF($M28=0,0,IF(R28="none",M28,$M28-(M28*R28)))</f>
        <v>23465</v>
      </c>
      <c r="S29" s="68">
        <f>IF($N28=0,0,IF(S28="none",N28,$N28-(N28*S28)))</f>
        <v>0</v>
      </c>
      <c r="T29" s="68">
        <f>IF($O28=0,0,IF(T28="none",O28,$O28-(O28*T28)))</f>
        <v>25650</v>
      </c>
      <c r="U29" s="152"/>
      <c r="X29" s="131"/>
    </row>
    <row r="30" spans="2:24" ht="20.25" customHeight="1" x14ac:dyDescent="0.4">
      <c r="B30" s="109"/>
      <c r="C30" s="109"/>
      <c r="K30" s="9" t="s">
        <v>173</v>
      </c>
      <c r="X30" s="101"/>
    </row>
    <row r="31" spans="2:24" ht="20.25" customHeight="1" x14ac:dyDescent="0.4">
      <c r="B31" s="109"/>
      <c r="C31" s="109"/>
      <c r="K31" s="9" t="s">
        <v>177</v>
      </c>
    </row>
    <row r="32" spans="2:24" ht="20.25" customHeight="1" x14ac:dyDescent="0.4">
      <c r="B32" s="109"/>
      <c r="C32" s="109"/>
      <c r="K32" s="9" t="s">
        <v>281</v>
      </c>
    </row>
    <row r="33" ht="6" customHeight="1" x14ac:dyDescent="0.4"/>
  </sheetData>
  <mergeCells count="134">
    <mergeCell ref="X12:X13"/>
    <mergeCell ref="P14:P15"/>
    <mergeCell ref="O14:O15"/>
    <mergeCell ref="N14:N15"/>
    <mergeCell ref="M14:M15"/>
    <mergeCell ref="X14:X15"/>
    <mergeCell ref="I14:I15"/>
    <mergeCell ref="I12:I13"/>
    <mergeCell ref="L12:L13"/>
    <mergeCell ref="K12:K13"/>
    <mergeCell ref="J12:J13"/>
    <mergeCell ref="U12:U13"/>
    <mergeCell ref="U14:U15"/>
    <mergeCell ref="X20:X21"/>
    <mergeCell ref="P16:P17"/>
    <mergeCell ref="O16:O17"/>
    <mergeCell ref="N16:N17"/>
    <mergeCell ref="M16:M17"/>
    <mergeCell ref="X16:X17"/>
    <mergeCell ref="P18:P19"/>
    <mergeCell ref="O18:O19"/>
    <mergeCell ref="N18:N19"/>
    <mergeCell ref="M18:M19"/>
    <mergeCell ref="X18:X19"/>
    <mergeCell ref="U20:U21"/>
    <mergeCell ref="U18:U19"/>
    <mergeCell ref="U16:U17"/>
    <mergeCell ref="I28:I29"/>
    <mergeCell ref="I26:I27"/>
    <mergeCell ref="I24:I25"/>
    <mergeCell ref="I22:I23"/>
    <mergeCell ref="I20:I21"/>
    <mergeCell ref="J16:J17"/>
    <mergeCell ref="L14:L15"/>
    <mergeCell ref="K14:K15"/>
    <mergeCell ref="J14:J15"/>
    <mergeCell ref="J22:J23"/>
    <mergeCell ref="L20:L21"/>
    <mergeCell ref="K20:K21"/>
    <mergeCell ref="J20:J21"/>
    <mergeCell ref="L18:L19"/>
    <mergeCell ref="K18:K19"/>
    <mergeCell ref="J18:J19"/>
    <mergeCell ref="J28:J29"/>
    <mergeCell ref="K26:K27"/>
    <mergeCell ref="J26:J27"/>
    <mergeCell ref="L24:L25"/>
    <mergeCell ref="K24:K25"/>
    <mergeCell ref="J24:J25"/>
    <mergeCell ref="I18:I19"/>
    <mergeCell ref="I16:I17"/>
    <mergeCell ref="X24:X25"/>
    <mergeCell ref="P22:P23"/>
    <mergeCell ref="O22:O23"/>
    <mergeCell ref="N22:N23"/>
    <mergeCell ref="P24:P25"/>
    <mergeCell ref="O24:O25"/>
    <mergeCell ref="P28:P29"/>
    <mergeCell ref="O28:O29"/>
    <mergeCell ref="N28:N29"/>
    <mergeCell ref="X28:X29"/>
    <mergeCell ref="P26:P27"/>
    <mergeCell ref="O26:O27"/>
    <mergeCell ref="N26:N27"/>
    <mergeCell ref="X26:X27"/>
    <mergeCell ref="X22:X23"/>
    <mergeCell ref="U28:U29"/>
    <mergeCell ref="U26:U27"/>
    <mergeCell ref="U24:U25"/>
    <mergeCell ref="U22:U23"/>
    <mergeCell ref="R10:U10"/>
    <mergeCell ref="L28:L29"/>
    <mergeCell ref="K28:K29"/>
    <mergeCell ref="L26:L27"/>
    <mergeCell ref="L22:L23"/>
    <mergeCell ref="K22:K23"/>
    <mergeCell ref="L16:L17"/>
    <mergeCell ref="K16:K17"/>
    <mergeCell ref="N24:N25"/>
    <mergeCell ref="M24:M25"/>
    <mergeCell ref="M28:M29"/>
    <mergeCell ref="M26:M27"/>
    <mergeCell ref="M22:M23"/>
    <mergeCell ref="P20:P21"/>
    <mergeCell ref="O20:O21"/>
    <mergeCell ref="N20:N21"/>
    <mergeCell ref="M20:M21"/>
    <mergeCell ref="P12:P13"/>
    <mergeCell ref="O12:O13"/>
    <mergeCell ref="N12:N13"/>
    <mergeCell ref="M12:M13"/>
    <mergeCell ref="L10:L11"/>
    <mergeCell ref="M10:P10"/>
    <mergeCell ref="F10:F11"/>
    <mergeCell ref="H10:H11"/>
    <mergeCell ref="I10:I11"/>
    <mergeCell ref="J10:J11"/>
    <mergeCell ref="K10:K11"/>
    <mergeCell ref="H20:H21"/>
    <mergeCell ref="H18:H19"/>
    <mergeCell ref="H16:H17"/>
    <mergeCell ref="H14:H15"/>
    <mergeCell ref="H12:H13"/>
    <mergeCell ref="G10:G11"/>
    <mergeCell ref="F22:F23"/>
    <mergeCell ref="F24:F25"/>
    <mergeCell ref="F26:F27"/>
    <mergeCell ref="F28:F29"/>
    <mergeCell ref="H28:H29"/>
    <mergeCell ref="H26:H27"/>
    <mergeCell ref="H24:H25"/>
    <mergeCell ref="H22:H23"/>
    <mergeCell ref="F12:F13"/>
    <mergeCell ref="F14:F15"/>
    <mergeCell ref="F16:F17"/>
    <mergeCell ref="F18:F19"/>
    <mergeCell ref="F20:F21"/>
    <mergeCell ref="D14:E15"/>
    <mergeCell ref="D12:E13"/>
    <mergeCell ref="B10:C11"/>
    <mergeCell ref="D10:D11"/>
    <mergeCell ref="B31:C31"/>
    <mergeCell ref="B32:C32"/>
    <mergeCell ref="B30:C30"/>
    <mergeCell ref="B12:C17"/>
    <mergeCell ref="B18:C23"/>
    <mergeCell ref="B24:C29"/>
    <mergeCell ref="D28:E29"/>
    <mergeCell ref="D26:E27"/>
    <mergeCell ref="D24:E25"/>
    <mergeCell ref="D22:E23"/>
    <mergeCell ref="D20:E21"/>
    <mergeCell ref="D18:E19"/>
    <mergeCell ref="D16:E17"/>
  </mergeCells>
  <phoneticPr fontId="2"/>
  <dataValidations count="1">
    <dataValidation type="date" allowBlank="1" showInputMessage="1" showErrorMessage="1" sqref="D8" xr:uid="{2339E308-461F-4C42-9C89-74EDD1B9E259}">
      <formula1>45748</formula1>
      <formula2>45930</formula2>
    </dataValidation>
  </dataValidations>
  <hyperlinks>
    <hyperlink ref="B12:C17" r:id="rId1" display="https://www.snf.jp/" xr:uid="{CD79F62E-1318-49D5-BC06-6B35EFD593C9}"/>
    <hyperlink ref="B18:C23" r:id="rId2" display="https://www.sunflower.co.jp/" xr:uid="{1FCAD542-A8C8-4A4D-8EA6-90EBC2147114}"/>
    <hyperlink ref="B24:C29" r:id="rId3" display="https://www.taiheiyo-ferry.co.jp/" xr:uid="{7D4BD93E-3863-4C87-9067-4F16C6D4A33C}"/>
  </hyperlinks>
  <pageMargins left="0.70866141732283472" right="0.70866141732283472" top="0.74803149606299213" bottom="0.74803149606299213" header="0.31496062992125984" footer="0.31496062992125984"/>
  <pageSetup paperSize="9" scale="77" orientation="landscape" r:id="rId4"/>
  <ignoredErrors>
    <ignoredError sqref="R14:T14 R16:T16 R18:T18 R20:T20 R22:T22 R24:T24 R26:T26 R28:T28" formula="1"/>
  </ignoredErrors>
  <extLst>
    <ext xmlns:x14="http://schemas.microsoft.com/office/spreadsheetml/2009/9/main" uri="{CCE6A557-97BC-4b89-ADB6-D9C93CAAB3DF}">
      <x14:dataValidations xmlns:xm="http://schemas.microsoft.com/office/excel/2006/main" count="40">
        <x14:dataValidation type="list" allowBlank="1" showInputMessage="1" showErrorMessage="1" xr:uid="{F3455CAC-46C6-4064-91C6-23114BEEFA26}">
          <x14:formula1>
            <xm:f>コンボ!$D$5:$D$10</xm:f>
          </x14:formula1>
          <xm:sqref>D16 D14 D12</xm:sqref>
        </x14:dataValidation>
        <x14:dataValidation type="list" allowBlank="1" showInputMessage="1" showErrorMessage="1" xr:uid="{5FDC7345-4932-4B05-89A5-53568684718F}">
          <x14:formula1>
            <xm:f>コンボ!$D$2:$D$3</xm:f>
          </x14:formula1>
          <xm:sqref>F14 F16 F18 F20 F22 F24 F26 F28:F29 F12</xm:sqref>
        </x14:dataValidation>
        <x14:dataValidation type="list" allowBlank="1" showInputMessage="1" showErrorMessage="1" xr:uid="{231B5CD4-CE5E-4FEF-BB4C-6AC04F846408}">
          <x14:formula1>
            <xm:f>コンボ!$D$12:$D$15</xm:f>
          </x14:formula1>
          <xm:sqref>D20 D22 D18</xm:sqref>
        </x14:dataValidation>
        <x14:dataValidation type="list" allowBlank="1" showInputMessage="1" showErrorMessage="1" xr:uid="{8D471977-733E-493A-ACF5-FFF2831067CE}">
          <x14:formula1>
            <xm:f>SNF!$B$5:$B$15</xm:f>
          </x14:formula1>
          <xm:sqref>I12:I13</xm:sqref>
        </x14:dataValidation>
        <x14:dataValidation type="list" allowBlank="1" showInputMessage="1" showErrorMessage="1" xr:uid="{078DBD5D-0595-4B32-81FF-A8DB44D6DA8A}">
          <x14:formula1>
            <xm:f>SNF!$I$5:$I$15</xm:f>
          </x14:formula1>
          <xm:sqref>I14:I15</xm:sqref>
        </x14:dataValidation>
        <x14:dataValidation type="list" allowBlank="1" showInputMessage="1" showErrorMessage="1" xr:uid="{2005081E-F9DF-480B-9729-EE1DA27935D3}">
          <x14:formula1>
            <xm:f>SNF!$P$5:$P$15</xm:f>
          </x14:formula1>
          <xm:sqref>I16:I17</xm:sqref>
        </x14:dataValidation>
        <x14:dataValidation type="list" allowBlank="1" showInputMessage="1" showErrorMessage="1" xr:uid="{BC6F48D0-744C-41C3-8B3B-D140F8DB381B}">
          <x14:formula1>
            <xm:f>SNF!$B$19:$B$23</xm:f>
          </x14:formula1>
          <xm:sqref>J12:J13</xm:sqref>
        </x14:dataValidation>
        <x14:dataValidation type="list" allowBlank="1" showInputMessage="1" showErrorMessage="1" xr:uid="{41D0A723-205C-48CE-8E2A-B449D64DA48D}">
          <x14:formula1>
            <xm:f>SNF!$I$19:$I$23</xm:f>
          </x14:formula1>
          <xm:sqref>J14:J15</xm:sqref>
        </x14:dataValidation>
        <x14:dataValidation type="list" allowBlank="1" showInputMessage="1" showErrorMessage="1" xr:uid="{AA90364E-6A69-4218-82AF-5E823C25C74F}">
          <x14:formula1>
            <xm:f>SNF!$P$19:$P$23</xm:f>
          </x14:formula1>
          <xm:sqref>J16:J17</xm:sqref>
        </x14:dataValidation>
        <x14:dataValidation type="list" allowBlank="1" showInputMessage="1" showErrorMessage="1" xr:uid="{6BF5A0A3-C090-4AF3-AD4B-628122543903}">
          <x14:formula1>
            <xm:f>SNF!$B$28:$B$31</xm:f>
          </x14:formula1>
          <xm:sqref>K12:K13</xm:sqref>
        </x14:dataValidation>
        <x14:dataValidation type="list" allowBlank="1" showInputMessage="1" showErrorMessage="1" xr:uid="{A4FE22E9-7DF6-4D12-B1A2-117F6B53FBD1}">
          <x14:formula1>
            <xm:f>SNF!$I$28:$I$31</xm:f>
          </x14:formula1>
          <xm:sqref>K14:K15</xm:sqref>
        </x14:dataValidation>
        <x14:dataValidation type="list" allowBlank="1" showInputMessage="1" showErrorMessage="1" xr:uid="{D9D2E84E-9FE4-4D93-87C5-37B5201E1E8B}">
          <x14:formula1>
            <xm:f>SNF!$P$28:$P$31</xm:f>
          </x14:formula1>
          <xm:sqref>K16:K17</xm:sqref>
        </x14:dataValidation>
        <x14:dataValidation type="list" allowBlank="1" showInputMessage="1" showErrorMessage="1" xr:uid="{ECD5DE13-65B0-4545-B367-DAF6D40D6752}">
          <x14:formula1>
            <xm:f>SunF!$B$5:$B$11</xm:f>
          </x14:formula1>
          <xm:sqref>I18:I19</xm:sqref>
        </x14:dataValidation>
        <x14:dataValidation type="list" allowBlank="1" showInputMessage="1" showErrorMessage="1" xr:uid="{141217E0-1734-49D9-9D77-801564D18BAF}">
          <x14:formula1>
            <xm:f>SunF!$J$5:$J$11</xm:f>
          </x14:formula1>
          <xm:sqref>I20:I21</xm:sqref>
        </x14:dataValidation>
        <x14:dataValidation type="list" allowBlank="1" showInputMessage="1" showErrorMessage="1" xr:uid="{EC364616-0C81-481D-BEC1-D899C9E993D6}">
          <x14:formula1>
            <xm:f>SunF!$R$5:$R$11</xm:f>
          </x14:formula1>
          <xm:sqref>I22:I23</xm:sqref>
        </x14:dataValidation>
        <x14:dataValidation type="list" allowBlank="1" showInputMessage="1" showErrorMessage="1" xr:uid="{647C1178-A5A3-4BE7-8EC9-FC420EA248D3}">
          <x14:formula1>
            <xm:f>SunF!$B$19:$B$21</xm:f>
          </x14:formula1>
          <xm:sqref>J18:J19</xm:sqref>
        </x14:dataValidation>
        <x14:dataValidation type="list" allowBlank="1" showInputMessage="1" showErrorMessage="1" xr:uid="{3B4DCBA4-357C-4805-ABCB-269977B9F422}">
          <x14:formula1>
            <xm:f>SunF!$J$19:$J$21</xm:f>
          </x14:formula1>
          <xm:sqref>J20:J21</xm:sqref>
        </x14:dataValidation>
        <x14:dataValidation type="list" allowBlank="1" showInputMessage="1" showErrorMessage="1" xr:uid="{9F0FDC78-DC18-4D63-AB75-A24432994C0A}">
          <x14:formula1>
            <xm:f>SunF!$R$19:$R$21</xm:f>
          </x14:formula1>
          <xm:sqref>J22:J23</xm:sqref>
        </x14:dataValidation>
        <x14:dataValidation type="list" allowBlank="1" showInputMessage="1" showErrorMessage="1" xr:uid="{09FC7318-7309-486D-AAEC-02BCF914D28D}">
          <x14:formula1>
            <xm:f>SunF!$B$26:$B$30</xm:f>
          </x14:formula1>
          <xm:sqref>K18:K19</xm:sqref>
        </x14:dataValidation>
        <x14:dataValidation type="list" allowBlank="1" showInputMessage="1" showErrorMessage="1" xr:uid="{28D128A6-D1E5-4E7D-BF5F-86A008A4FAF0}">
          <x14:formula1>
            <xm:f>SunF!$J$26:$J$30</xm:f>
          </x14:formula1>
          <xm:sqref>K20:K21</xm:sqref>
        </x14:dataValidation>
        <x14:dataValidation type="list" allowBlank="1" showInputMessage="1" showErrorMessage="1" xr:uid="{7C98FA6E-BDA7-4614-BCB1-922B501AFC6E}">
          <x14:formula1>
            <xm:f>SunF!$R$26:$R$30</xm:f>
          </x14:formula1>
          <xm:sqref>K22:K23</xm:sqref>
        </x14:dataValidation>
        <x14:dataValidation type="list" allowBlank="1" showInputMessage="1" showErrorMessage="1" xr:uid="{A379CB02-A05B-420B-B5FA-34969578FBE2}">
          <x14:formula1>
            <xm:f>コンボ!$D$17:$D$20</xm:f>
          </x14:formula1>
          <xm:sqref>D24:D29</xm:sqref>
        </x14:dataValidation>
        <x14:dataValidation type="list" allowBlank="1" showInputMessage="1" showErrorMessage="1" xr:uid="{959393EC-A2F7-4223-8AD3-60E3277F49C8}">
          <x14:formula1>
            <xm:f>THY!$B$5:$B$15</xm:f>
          </x14:formula1>
          <xm:sqref>I24:I25</xm:sqref>
        </x14:dataValidation>
        <x14:dataValidation type="list" allowBlank="1" showInputMessage="1" showErrorMessage="1" xr:uid="{16651DE9-F687-405F-B894-8298DA87BCF5}">
          <x14:formula1>
            <xm:f>THY!$K$5:$K$15</xm:f>
          </x14:formula1>
          <xm:sqref>I26:I27</xm:sqref>
        </x14:dataValidation>
        <x14:dataValidation type="list" allowBlank="1" showInputMessage="1" showErrorMessage="1" xr:uid="{5E4366B6-5E3E-4155-946F-25005C30803E}">
          <x14:formula1>
            <xm:f>THY!$T$5:$T$15</xm:f>
          </x14:formula1>
          <xm:sqref>I28:I29</xm:sqref>
        </x14:dataValidation>
        <x14:dataValidation type="list" allowBlank="1" showInputMessage="1" showErrorMessage="1" xr:uid="{0E6F7328-84D1-4048-B15E-F80BD561CA7E}">
          <x14:formula1>
            <xm:f>THY!$B$19:$B$20</xm:f>
          </x14:formula1>
          <xm:sqref>J24:J25</xm:sqref>
        </x14:dataValidation>
        <x14:dataValidation type="list" allowBlank="1" showInputMessage="1" showErrorMessage="1" xr:uid="{8F2842B2-6CAA-40E6-9211-FDE9217BD390}">
          <x14:formula1>
            <xm:f>THY!$K$19:$K$20</xm:f>
          </x14:formula1>
          <xm:sqref>J26:J27</xm:sqref>
        </x14:dataValidation>
        <x14:dataValidation type="list" allowBlank="1" showInputMessage="1" showErrorMessage="1" xr:uid="{61C672BE-2AD7-4B24-A4CA-AFF760590E9A}">
          <x14:formula1>
            <xm:f>THY!$T$19:$T$20</xm:f>
          </x14:formula1>
          <xm:sqref>J28:J29</xm:sqref>
        </x14:dataValidation>
        <x14:dataValidation type="list" allowBlank="1" showInputMessage="1" showErrorMessage="1" xr:uid="{92A9C8A6-C0A6-4F93-8F55-4656B9F3A01F}">
          <x14:formula1>
            <xm:f>THY!$B$28:$B$31</xm:f>
          </x14:formula1>
          <xm:sqref>K24:K25</xm:sqref>
        </x14:dataValidation>
        <x14:dataValidation type="list" allowBlank="1" showInputMessage="1" showErrorMessage="1" xr:uid="{A0918F08-F10B-4B63-8C81-B571FDF7C0C0}">
          <x14:formula1>
            <xm:f>THY!$K$28:$K$31</xm:f>
          </x14:formula1>
          <xm:sqref>K26:K27</xm:sqref>
        </x14:dataValidation>
        <x14:dataValidation type="list" allowBlank="1" showInputMessage="1" showErrorMessage="1" xr:uid="{84CFC431-C44D-42B1-BE3D-C417EADF03DE}">
          <x14:formula1>
            <xm:f>THY!$T$28:$T$31</xm:f>
          </x14:formula1>
          <xm:sqref>K28:K29</xm:sqref>
        </x14:dataValidation>
        <x14:dataValidation type="list" allowBlank="1" showInputMessage="1" showErrorMessage="1" xr:uid="{794AFCD2-9885-45A8-8B5A-F50A1AE9620B}">
          <x14:formula1>
            <xm:f>割引SNF!$B$34:$B$37</xm:f>
          </x14:formula1>
          <xm:sqref>L12:L13</xm:sqref>
        </x14:dataValidation>
        <x14:dataValidation type="list" allowBlank="1" showInputMessage="1" showErrorMessage="1" xr:uid="{68CBD2B0-B778-43BA-B378-B8C530E1309E}">
          <x14:formula1>
            <xm:f>割引SNF!$H$34:$H$37</xm:f>
          </x14:formula1>
          <xm:sqref>L14:L15</xm:sqref>
        </x14:dataValidation>
        <x14:dataValidation type="list" allowBlank="1" showInputMessage="1" showErrorMessage="1" xr:uid="{3A582B0F-F90B-40DF-ABE7-D94AF12C92D2}">
          <x14:formula1>
            <xm:f>割引SNF!$N$34:$N$37</xm:f>
          </x14:formula1>
          <xm:sqref>L16:L17</xm:sqref>
        </x14:dataValidation>
        <x14:dataValidation type="list" allowBlank="1" showInputMessage="1" showErrorMessage="1" xr:uid="{5F4D0BC1-033D-4988-9780-CAAE96F848A0}">
          <x14:formula1>
            <xm:f>割引SunF!$B$32:$B$37</xm:f>
          </x14:formula1>
          <xm:sqref>L18:L19</xm:sqref>
        </x14:dataValidation>
        <x14:dataValidation type="list" allowBlank="1" showInputMessage="1" showErrorMessage="1" xr:uid="{57F268F2-EBCB-4CAD-B484-F10F637BC5EF}">
          <x14:formula1>
            <xm:f>割引SunF!$H$32:$H$37</xm:f>
          </x14:formula1>
          <xm:sqref>L20:L21</xm:sqref>
        </x14:dataValidation>
        <x14:dataValidation type="list" allowBlank="1" showInputMessage="1" showErrorMessage="1" xr:uid="{82255552-FEBD-460E-A2F8-89A0DC5DAEA0}">
          <x14:formula1>
            <xm:f>割引SunF!$N$32:$N$37</xm:f>
          </x14:formula1>
          <xm:sqref>L22:L23</xm:sqref>
        </x14:dataValidation>
        <x14:dataValidation type="list" allowBlank="1" showInputMessage="1" showErrorMessage="1" xr:uid="{0CE72D69-E351-4843-AADE-E0552F57AC3C}">
          <x14:formula1>
            <xm:f>割引TYH!$B$33:$B$38</xm:f>
          </x14:formula1>
          <xm:sqref>L24:L25</xm:sqref>
        </x14:dataValidation>
        <x14:dataValidation type="list" allowBlank="1" showInputMessage="1" showErrorMessage="1" xr:uid="{A14B8866-DC42-4640-B414-3BAF15D40DE3}">
          <x14:formula1>
            <xm:f>割引TYH!$H$33:$H$38</xm:f>
          </x14:formula1>
          <xm:sqref>L26:L27</xm:sqref>
        </x14:dataValidation>
        <x14:dataValidation type="list" allowBlank="1" showInputMessage="1" showErrorMessage="1" xr:uid="{13CE4618-A3B7-4BD1-9757-4461390C3E5C}">
          <x14:formula1>
            <xm:f>割引TYH!$N$33:$N$38</xm:f>
          </x14:formula1>
          <xm:sqref>L28:L29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3132E-8509-4EC5-AC5C-0BCB740510F7}">
  <dimension ref="A3:F44"/>
  <sheetViews>
    <sheetView workbookViewId="0">
      <selection activeCell="H17" sqref="H17"/>
    </sheetView>
  </sheetViews>
  <sheetFormatPr defaultRowHeight="18.75" x14ac:dyDescent="0.4"/>
  <cols>
    <col min="2" max="2" width="31.75" bestFit="1" customWidth="1"/>
    <col min="3" max="3" width="9" style="1"/>
    <col min="4" max="4" width="36.5" bestFit="1" customWidth="1"/>
    <col min="5" max="5" width="9.5" style="1" customWidth="1"/>
    <col min="6" max="6" width="10.875" customWidth="1"/>
  </cols>
  <sheetData>
    <row r="3" spans="1:6" x14ac:dyDescent="0.4">
      <c r="A3" t="s">
        <v>0</v>
      </c>
    </row>
    <row r="5" spans="1:6" x14ac:dyDescent="0.4">
      <c r="A5" t="s">
        <v>15</v>
      </c>
      <c r="B5" t="str">
        <f>フェリー代試算!D12</f>
        <v>新潟～小樽</v>
      </c>
      <c r="C5" s="1" t="str">
        <f>フェリー代試算!F12</f>
        <v>北行</v>
      </c>
      <c r="D5" t="str">
        <f>_xlfn.TEXTJOIN(",",,B5,C5)</f>
        <v>新潟～小樽,北行</v>
      </c>
      <c r="E5" s="1" t="str">
        <f>_xlfn.XLOOKUP($D5,$D$9:$D$18,E$9:E$18,"none")</f>
        <v>12:00～</v>
      </c>
      <c r="F5" s="1" t="str">
        <f>_xlfn.XLOOKUP($D5,$D$9:$D$18,F$9:F$18,"none")</f>
        <v>翌04:30</v>
      </c>
    </row>
    <row r="6" spans="1:6" x14ac:dyDescent="0.4">
      <c r="A6" t="s">
        <v>16</v>
      </c>
      <c r="B6" t="str">
        <f>フェリー代試算!D14</f>
        <v>新潟～小樽</v>
      </c>
      <c r="C6" s="1" t="str">
        <f>フェリー代試算!F14</f>
        <v>北行</v>
      </c>
      <c r="D6" t="str">
        <f t="shared" ref="D6:D7" si="0">_xlfn.TEXTJOIN(",",,B6,C6)</f>
        <v>新潟～小樽,北行</v>
      </c>
      <c r="E6" s="1" t="str">
        <f t="shared" ref="E6:E7" si="1">_xlfn.XLOOKUP($D6,D$9:D$18,E$9:E$18,"none")</f>
        <v>12:00～</v>
      </c>
      <c r="F6" s="1" t="str">
        <f t="shared" ref="F6:F7" si="2">_xlfn.XLOOKUP($D6,$D$9:$D$18,F$9:F$18,"none")</f>
        <v>翌04:30</v>
      </c>
    </row>
    <row r="7" spans="1:6" x14ac:dyDescent="0.4">
      <c r="A7" t="s">
        <v>17</v>
      </c>
      <c r="B7" t="str">
        <f>フェリー代試算!D16</f>
        <v>新潟～小樽</v>
      </c>
      <c r="C7" s="1" t="str">
        <f>フェリー代試算!F16</f>
        <v>北行</v>
      </c>
      <c r="D7" t="str">
        <f t="shared" si="0"/>
        <v>新潟～小樽,北行</v>
      </c>
      <c r="E7" s="1" t="str">
        <f t="shared" si="1"/>
        <v>12:00～</v>
      </c>
      <c r="F7" s="1" t="str">
        <f t="shared" si="2"/>
        <v>翌04:30</v>
      </c>
    </row>
    <row r="9" spans="1:6" x14ac:dyDescent="0.4">
      <c r="B9" s="82" t="str">
        <f>コンボ!D6</f>
        <v>舞鶴～小樽</v>
      </c>
      <c r="C9" s="1" t="s">
        <v>6</v>
      </c>
      <c r="D9" t="str">
        <f>_xlfn.TEXTJOIN(",",,B9,C9)</f>
        <v>舞鶴～小樽,北行</v>
      </c>
      <c r="E9" s="14" t="s">
        <v>76</v>
      </c>
      <c r="F9" s="17" t="s">
        <v>77</v>
      </c>
    </row>
    <row r="10" spans="1:6" x14ac:dyDescent="0.4">
      <c r="B10" s="83" t="str">
        <f>コンボ!D6</f>
        <v>舞鶴～小樽</v>
      </c>
      <c r="C10" s="1" t="s">
        <v>9</v>
      </c>
      <c r="D10" t="str">
        <f t="shared" ref="D10:D18" si="3">_xlfn.TEXTJOIN(",",,B10,C10)</f>
        <v>舞鶴～小樽,南行</v>
      </c>
      <c r="E10" s="15" t="s">
        <v>78</v>
      </c>
      <c r="F10" s="18" t="s">
        <v>79</v>
      </c>
    </row>
    <row r="11" spans="1:6" x14ac:dyDescent="0.4">
      <c r="B11" s="83" t="str">
        <f>コンボ!D7</f>
        <v>敦賀～苫小牧</v>
      </c>
      <c r="C11" s="1" t="s">
        <v>6</v>
      </c>
      <c r="D11" t="str">
        <f t="shared" si="3"/>
        <v>敦賀～苫小牧,北行</v>
      </c>
      <c r="E11" s="15" t="s">
        <v>80</v>
      </c>
      <c r="F11" s="18" t="s">
        <v>81</v>
      </c>
    </row>
    <row r="12" spans="1:6" x14ac:dyDescent="0.4">
      <c r="B12" s="83" t="str">
        <f>コンボ!D7</f>
        <v>敦賀～苫小牧</v>
      </c>
      <c r="C12" s="1" t="s">
        <v>9</v>
      </c>
      <c r="D12" t="str">
        <f t="shared" si="3"/>
        <v>敦賀～苫小牧,南行</v>
      </c>
      <c r="E12" s="15" t="s">
        <v>78</v>
      </c>
      <c r="F12" s="18" t="s">
        <v>81</v>
      </c>
    </row>
    <row r="13" spans="1:6" x14ac:dyDescent="0.4">
      <c r="B13" s="83" t="str">
        <f>コンボ!D8</f>
        <v>新潟～小樽</v>
      </c>
      <c r="C13" s="1" t="s">
        <v>6</v>
      </c>
      <c r="D13" t="str">
        <f t="shared" si="3"/>
        <v>新潟～小樽,北行</v>
      </c>
      <c r="E13" s="15" t="s">
        <v>82</v>
      </c>
      <c r="F13" s="18" t="s">
        <v>75</v>
      </c>
    </row>
    <row r="14" spans="1:6" x14ac:dyDescent="0.4">
      <c r="B14" s="83" t="str">
        <f>コンボ!D8</f>
        <v>新潟～小樽</v>
      </c>
      <c r="C14" s="1" t="s">
        <v>9</v>
      </c>
      <c r="D14" t="str">
        <f t="shared" si="3"/>
        <v>新潟～小樽,南行</v>
      </c>
      <c r="E14" s="15" t="s">
        <v>83</v>
      </c>
      <c r="F14" s="18" t="s">
        <v>84</v>
      </c>
    </row>
    <row r="15" spans="1:6" x14ac:dyDescent="0.4">
      <c r="B15" s="83" t="str">
        <f>コンボ!D9</f>
        <v>敦賀～苫小牧（新潟・秋田経由）</v>
      </c>
      <c r="C15" s="1" t="s">
        <v>6</v>
      </c>
      <c r="D15" t="str">
        <f t="shared" si="3"/>
        <v>敦賀～苫小牧（新潟・秋田経由）,北行</v>
      </c>
      <c r="E15" s="15" t="s">
        <v>85</v>
      </c>
      <c r="F15" s="18" t="s">
        <v>86</v>
      </c>
    </row>
    <row r="16" spans="1:6" x14ac:dyDescent="0.4">
      <c r="B16" s="83" t="str">
        <f>コンボ!D9</f>
        <v>敦賀～苫小牧（新潟・秋田経由）</v>
      </c>
      <c r="C16" s="1" t="s">
        <v>9</v>
      </c>
      <c r="D16" t="str">
        <f t="shared" si="3"/>
        <v>敦賀～苫小牧（新潟・秋田経由）,南行</v>
      </c>
      <c r="E16" s="15" t="s">
        <v>87</v>
      </c>
      <c r="F16" s="18" t="s">
        <v>88</v>
      </c>
    </row>
    <row r="17" spans="1:6" x14ac:dyDescent="0.4">
      <c r="B17" s="83" t="str">
        <f>コンボ!D10</f>
        <v>新潟～苫小牧（秋田経由）</v>
      </c>
      <c r="C17" s="1" t="s">
        <v>6</v>
      </c>
      <c r="D17" t="str">
        <f t="shared" si="3"/>
        <v>新潟～苫小牧（秋田経由）,北行</v>
      </c>
      <c r="E17" s="15" t="s">
        <v>89</v>
      </c>
      <c r="F17" s="18" t="s">
        <v>90</v>
      </c>
    </row>
    <row r="18" spans="1:6" x14ac:dyDescent="0.4">
      <c r="B18" s="84" t="str">
        <f>コンボ!D10</f>
        <v>新潟～苫小牧（秋田経由）</v>
      </c>
      <c r="C18" s="1" t="s">
        <v>9</v>
      </c>
      <c r="D18" t="str">
        <f t="shared" si="3"/>
        <v>新潟～苫小牧（秋田経由）,南行</v>
      </c>
      <c r="E18" s="16" t="s">
        <v>87</v>
      </c>
      <c r="F18" s="19" t="s">
        <v>91</v>
      </c>
    </row>
    <row r="20" spans="1:6" x14ac:dyDescent="0.4">
      <c r="A20" t="s">
        <v>21</v>
      </c>
    </row>
    <row r="22" spans="1:6" x14ac:dyDescent="0.4">
      <c r="A22" t="s">
        <v>15</v>
      </c>
      <c r="B22" t="str">
        <f>フェリー代試算!D18</f>
        <v>大洗～苫小牧（夕方便）</v>
      </c>
      <c r="C22" s="1" t="str">
        <f>フェリー代試算!F18</f>
        <v>北行</v>
      </c>
      <c r="D22" t="str">
        <f t="shared" ref="D22:D24" si="4">_xlfn.TEXTJOIN(",",,B22,C22)</f>
        <v>大洗～苫小牧（夕方便）,北行</v>
      </c>
      <c r="E22" s="1" t="str">
        <f>_xlfn.XLOOKUP($D22,$D$26:$D$31,E$26:E$31,"none")</f>
        <v>19:45～</v>
      </c>
      <c r="F22" s="1" t="str">
        <f>_xlfn.XLOOKUP($D22,$D$26:$D$31,F$26:F$31,"none")</f>
        <v>翌13:30</v>
      </c>
    </row>
    <row r="23" spans="1:6" x14ac:dyDescent="0.4">
      <c r="A23" t="s">
        <v>16</v>
      </c>
      <c r="B23" t="str">
        <f>フェリー代試算!D20</f>
        <v>大洗～苫小牧（夕方便）</v>
      </c>
      <c r="C23" s="1" t="str">
        <f>フェリー代試算!F20</f>
        <v>北行</v>
      </c>
      <c r="D23" t="str">
        <f t="shared" si="4"/>
        <v>大洗～苫小牧（夕方便）,北行</v>
      </c>
      <c r="E23" s="1" t="str">
        <f t="shared" ref="E23:F24" si="5">_xlfn.XLOOKUP($D23,$D$26:$D$31,E$26:E$31,"none")</f>
        <v>19:45～</v>
      </c>
      <c r="F23" s="1" t="str">
        <f t="shared" si="5"/>
        <v>翌13:30</v>
      </c>
    </row>
    <row r="24" spans="1:6" x14ac:dyDescent="0.4">
      <c r="A24" t="s">
        <v>17</v>
      </c>
      <c r="B24" t="str">
        <f>フェリー代試算!D22</f>
        <v>大洗～苫小牧（深夜便・かむい）</v>
      </c>
      <c r="C24" s="1" t="str">
        <f>フェリー代試算!F22</f>
        <v>北行</v>
      </c>
      <c r="D24" t="str">
        <f t="shared" si="4"/>
        <v>大洗～苫小牧（深夜便・かむい）,北行</v>
      </c>
      <c r="E24" s="1" t="str">
        <f t="shared" si="5"/>
        <v>01:45～</v>
      </c>
      <c r="F24" s="1" t="str">
        <f t="shared" si="5"/>
        <v>翌19:45</v>
      </c>
    </row>
    <row r="26" spans="1:6" x14ac:dyDescent="0.4">
      <c r="B26" s="82" t="str">
        <f>コンボ!D13</f>
        <v>大洗～苫小牧（夕方便）</v>
      </c>
      <c r="C26" s="1" t="s">
        <v>6</v>
      </c>
      <c r="D26" t="str">
        <f>_xlfn.TEXTJOIN(",",,B26,C26)</f>
        <v>大洗～苫小牧（夕方便）,北行</v>
      </c>
      <c r="E26" s="14" t="s">
        <v>92</v>
      </c>
      <c r="F26" s="17" t="s">
        <v>93</v>
      </c>
    </row>
    <row r="27" spans="1:6" x14ac:dyDescent="0.4">
      <c r="B27" s="83" t="str">
        <f>コンボ!D13</f>
        <v>大洗～苫小牧（夕方便）</v>
      </c>
      <c r="C27" s="1" t="s">
        <v>9</v>
      </c>
      <c r="D27" t="str">
        <f t="shared" ref="D27:D31" si="6">_xlfn.TEXTJOIN(",",,B27,C27)</f>
        <v>大洗～苫小牧（夕方便）,南行</v>
      </c>
      <c r="E27" s="15" t="s">
        <v>94</v>
      </c>
      <c r="F27" s="18" t="s">
        <v>95</v>
      </c>
    </row>
    <row r="28" spans="1:6" x14ac:dyDescent="0.4">
      <c r="B28" s="83" t="str">
        <f>コンボ!D14</f>
        <v>大洗～苫小牧（深夜便）</v>
      </c>
      <c r="C28" s="1" t="s">
        <v>6</v>
      </c>
      <c r="D28" t="str">
        <f t="shared" si="6"/>
        <v>大洗～苫小牧（深夜便）,北行</v>
      </c>
      <c r="E28" s="15" t="s">
        <v>96</v>
      </c>
      <c r="F28" s="18" t="s">
        <v>97</v>
      </c>
    </row>
    <row r="29" spans="1:6" x14ac:dyDescent="0.4">
      <c r="B29" s="83" t="str">
        <f>コンボ!D14</f>
        <v>大洗～苫小牧（深夜便）</v>
      </c>
      <c r="C29" s="1" t="s">
        <v>9</v>
      </c>
      <c r="D29" t="str">
        <f t="shared" si="6"/>
        <v>大洗～苫小牧（深夜便）,南行</v>
      </c>
      <c r="E29" s="15" t="s">
        <v>98</v>
      </c>
      <c r="F29" s="18" t="s">
        <v>99</v>
      </c>
    </row>
    <row r="30" spans="1:6" x14ac:dyDescent="0.4">
      <c r="B30" s="83" t="str">
        <f>コンボ!D15</f>
        <v>大洗～苫小牧（深夜便・かむい）</v>
      </c>
      <c r="C30" s="1" t="s">
        <v>6</v>
      </c>
      <c r="D30" t="str">
        <f t="shared" si="6"/>
        <v>大洗～苫小牧（深夜便・かむい）,北行</v>
      </c>
      <c r="E30" s="15" t="s">
        <v>96</v>
      </c>
      <c r="F30" s="18" t="s">
        <v>97</v>
      </c>
    </row>
    <row r="31" spans="1:6" x14ac:dyDescent="0.4">
      <c r="B31" s="84" t="str">
        <f>コンボ!D15</f>
        <v>大洗～苫小牧（深夜便・かむい）</v>
      </c>
      <c r="C31" s="1" t="s">
        <v>9</v>
      </c>
      <c r="D31" t="str">
        <f t="shared" si="6"/>
        <v>大洗～苫小牧（深夜便・かむい）,南行</v>
      </c>
      <c r="E31" s="16" t="s">
        <v>98</v>
      </c>
      <c r="F31" s="19" t="s">
        <v>99</v>
      </c>
    </row>
    <row r="33" spans="1:6" x14ac:dyDescent="0.4">
      <c r="A33" t="s">
        <v>23</v>
      </c>
    </row>
    <row r="35" spans="1:6" x14ac:dyDescent="0.4">
      <c r="A35" t="s">
        <v>15</v>
      </c>
      <c r="B35" t="str">
        <f>フェリー代試算!D24</f>
        <v>仙台～苫小牧（きたかみ）</v>
      </c>
      <c r="C35" s="1" t="str">
        <f>フェリー代試算!F24</f>
        <v>北行</v>
      </c>
      <c r="D35" t="str">
        <f t="shared" ref="D35:D37" si="7">_xlfn.TEXTJOIN(",",,B35,C35)</f>
        <v>仙台～苫小牧（きたかみ）,北行</v>
      </c>
      <c r="E35" s="1" t="str">
        <f t="shared" ref="E35:F37" si="8">_xlfn.XLOOKUP($D35,$D$39:$D$44,E$39:E$44,"none")</f>
        <v>19:40～</v>
      </c>
      <c r="F35" s="1" t="str">
        <f t="shared" si="8"/>
        <v>翌11:00</v>
      </c>
    </row>
    <row r="36" spans="1:6" x14ac:dyDescent="0.4">
      <c r="A36" t="s">
        <v>16</v>
      </c>
      <c r="B36" t="str">
        <f>フェリー代試算!D26</f>
        <v>名古屋～苫小牧（仙台経由）</v>
      </c>
      <c r="C36" s="1" t="str">
        <f>フェリー代試算!F26</f>
        <v>北行</v>
      </c>
      <c r="D36" t="str">
        <f t="shared" si="7"/>
        <v>名古屋～苫小牧（仙台経由）,北行</v>
      </c>
      <c r="E36" s="1" t="str">
        <f t="shared" si="8"/>
        <v>19:00～</v>
      </c>
      <c r="F36" s="1" t="str">
        <f t="shared" si="8"/>
        <v>翌々11:00</v>
      </c>
    </row>
    <row r="37" spans="1:6" x14ac:dyDescent="0.4">
      <c r="A37" t="s">
        <v>17</v>
      </c>
      <c r="B37" t="str">
        <f>フェリー代試算!D28</f>
        <v>名古屋～苫小牧（仙台経由）</v>
      </c>
      <c r="C37" s="1" t="str">
        <f>フェリー代試算!F28</f>
        <v>北行</v>
      </c>
      <c r="D37" t="str">
        <f t="shared" si="7"/>
        <v>名古屋～苫小牧（仙台経由）,北行</v>
      </c>
      <c r="E37" s="1" t="str">
        <f t="shared" si="8"/>
        <v>19:00～</v>
      </c>
      <c r="F37" s="1" t="str">
        <f t="shared" si="8"/>
        <v>翌々11:00</v>
      </c>
    </row>
    <row r="39" spans="1:6" x14ac:dyDescent="0.4">
      <c r="B39" s="82" t="str">
        <f>コンボ!D18</f>
        <v>名古屋～苫小牧（仙台経由）</v>
      </c>
      <c r="C39" s="1" t="s">
        <v>6</v>
      </c>
      <c r="D39" t="str">
        <f t="shared" ref="D39:D44" si="9">_xlfn.TEXTJOIN(",",,B39,C39)</f>
        <v>名古屋～苫小牧（仙台経由）,北行</v>
      </c>
      <c r="E39" s="22" t="s">
        <v>100</v>
      </c>
      <c r="F39" s="11" t="s">
        <v>101</v>
      </c>
    </row>
    <row r="40" spans="1:6" x14ac:dyDescent="0.4">
      <c r="B40" s="83" t="str">
        <f>コンボ!D18</f>
        <v>名古屋～苫小牧（仙台経由）</v>
      </c>
      <c r="C40" s="1" t="s">
        <v>9</v>
      </c>
      <c r="D40" t="str">
        <f t="shared" si="9"/>
        <v>名古屋～苫小牧（仙台経由）,南行</v>
      </c>
      <c r="E40" s="23" t="s">
        <v>100</v>
      </c>
      <c r="F40" s="12" t="s">
        <v>102</v>
      </c>
    </row>
    <row r="41" spans="1:6" x14ac:dyDescent="0.4">
      <c r="B41" s="83" t="str">
        <f>コンボ!D19</f>
        <v>仙台～苫小牧（いしかり・きそ）</v>
      </c>
      <c r="C41" s="1" t="s">
        <v>6</v>
      </c>
      <c r="D41" t="str">
        <f t="shared" si="9"/>
        <v>仙台～苫小牧（いしかり・きそ）,北行</v>
      </c>
      <c r="E41" s="23" t="s">
        <v>103</v>
      </c>
      <c r="F41" s="12" t="s">
        <v>104</v>
      </c>
    </row>
    <row r="42" spans="1:6" x14ac:dyDescent="0.4">
      <c r="B42" s="83" t="str">
        <f>コンボ!D19</f>
        <v>仙台～苫小牧（いしかり・きそ）</v>
      </c>
      <c r="C42" s="1" t="s">
        <v>9</v>
      </c>
      <c r="D42" t="str">
        <f t="shared" si="9"/>
        <v>仙台～苫小牧（いしかり・きそ）,南行</v>
      </c>
      <c r="E42" s="23" t="s">
        <v>100</v>
      </c>
      <c r="F42" s="12" t="s">
        <v>105</v>
      </c>
    </row>
    <row r="43" spans="1:6" x14ac:dyDescent="0.4">
      <c r="B43" s="85" t="s">
        <v>121</v>
      </c>
      <c r="C43" s="1" t="s">
        <v>6</v>
      </c>
      <c r="D43" t="str">
        <f t="shared" si="9"/>
        <v>仙台～苫小牧（きたかみ）,北行</v>
      </c>
      <c r="E43" s="23" t="s">
        <v>103</v>
      </c>
      <c r="F43" s="12" t="s">
        <v>104</v>
      </c>
    </row>
    <row r="44" spans="1:6" x14ac:dyDescent="0.4">
      <c r="B44" s="86" t="s">
        <v>121</v>
      </c>
      <c r="C44" s="1" t="s">
        <v>9</v>
      </c>
      <c r="D44" t="str">
        <f t="shared" si="9"/>
        <v>仙台～苫小牧（きたかみ）,南行</v>
      </c>
      <c r="E44" s="24" t="s">
        <v>100</v>
      </c>
      <c r="F44" s="13" t="s">
        <v>105</v>
      </c>
    </row>
  </sheetData>
  <phoneticPr fontId="2"/>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B52FF-DA05-4B6F-ACED-F86BACE4F8B5}">
  <dimension ref="B1:AI94"/>
  <sheetViews>
    <sheetView workbookViewId="0">
      <selection activeCell="E15" sqref="E15"/>
    </sheetView>
  </sheetViews>
  <sheetFormatPr defaultColWidth="9" defaultRowHeight="16.5" x14ac:dyDescent="0.4"/>
  <cols>
    <col min="1" max="1" width="4.125" style="4" customWidth="1"/>
    <col min="2" max="2" width="26.75" style="4" customWidth="1"/>
    <col min="3" max="6" width="8.375" style="6" customWidth="1"/>
    <col min="7" max="7" width="5.375" style="45" customWidth="1"/>
    <col min="8" max="8" width="3.875" style="4" customWidth="1"/>
    <col min="9" max="9" width="26.75" style="4" customWidth="1"/>
    <col min="10" max="13" width="8.375" style="6" customWidth="1"/>
    <col min="14" max="14" width="5.375" style="45" customWidth="1"/>
    <col min="15" max="15" width="3.875" style="4" customWidth="1"/>
    <col min="16" max="16" width="26.75" style="4" customWidth="1"/>
    <col min="17" max="20" width="8.375" style="6" customWidth="1"/>
    <col min="21" max="21" width="5.375" style="45" customWidth="1"/>
    <col min="22" max="22" width="3.875" style="4" customWidth="1"/>
    <col min="23" max="23" width="26.75" style="4" customWidth="1"/>
    <col min="24" max="27" width="8.375" style="4" customWidth="1"/>
    <col min="28" max="28" width="5.375" style="45" customWidth="1"/>
    <col min="29" max="29" width="3.875" style="4" customWidth="1"/>
    <col min="30" max="30" width="26.75" style="4" customWidth="1"/>
    <col min="31" max="34" width="8.375" style="4" customWidth="1"/>
    <col min="35" max="35" width="5.375" style="45" customWidth="1"/>
    <col min="36" max="16384" width="9" style="4"/>
  </cols>
  <sheetData>
    <row r="1" spans="2:21" x14ac:dyDescent="0.4">
      <c r="B1" s="4" t="s">
        <v>15</v>
      </c>
      <c r="I1" s="4" t="s">
        <v>16</v>
      </c>
      <c r="P1" s="4" t="s">
        <v>17</v>
      </c>
    </row>
    <row r="2" spans="2:21" x14ac:dyDescent="0.4">
      <c r="B2" s="4" t="str">
        <f>フェリー代試算!D12</f>
        <v>新潟～小樽</v>
      </c>
      <c r="C2" s="6" t="str">
        <f>フェリー代試算!H12</f>
        <v>B</v>
      </c>
      <c r="I2" s="4" t="str">
        <f>フェリー代試算!D14</f>
        <v>新潟～小樽</v>
      </c>
      <c r="J2" s="6" t="str">
        <f>フェリー代試算!H14</f>
        <v>B</v>
      </c>
      <c r="P2" s="4" t="str">
        <f>フェリー代試算!D16</f>
        <v>新潟～小樽</v>
      </c>
      <c r="Q2" s="6" t="str">
        <f>フェリー代試算!H16</f>
        <v>B</v>
      </c>
    </row>
    <row r="4" spans="2:21" x14ac:dyDescent="0.4">
      <c r="B4" s="4" t="s">
        <v>36</v>
      </c>
      <c r="G4" s="45" t="s">
        <v>149</v>
      </c>
      <c r="N4" s="45" t="s">
        <v>149</v>
      </c>
      <c r="U4" s="45" t="s">
        <v>149</v>
      </c>
    </row>
    <row r="5" spans="2:21" x14ac:dyDescent="0.4">
      <c r="B5" s="4" t="str">
        <f t="shared" ref="B5:B15" si="0">B36</f>
        <v>ツーリストＣ（1）</v>
      </c>
      <c r="C5" s="6">
        <f t="shared" ref="C5:C15" si="1">IF($C$2=$C$35,C36,IF($C$2=$D$35,D36,IF($C$2=$E$35,E36,IF($C$2=$F$35,F36,""))))</f>
        <v>9000</v>
      </c>
      <c r="G5" s="47" t="str">
        <f>G36</f>
        <v>✕</v>
      </c>
      <c r="I5" s="4" t="str">
        <f t="shared" ref="I5:I15" si="2">I36</f>
        <v>ツーリストＣ（1）</v>
      </c>
      <c r="J5" s="6">
        <f t="shared" ref="J5:J15" si="3">IF($J$2=$J$35,J36,IF($J$2=$K$35,K36,IF($J$2=$L$35,L36,IF($J$2=$M$35,M36,""))))</f>
        <v>9000</v>
      </c>
      <c r="N5" s="47" t="str">
        <f>N36</f>
        <v>✕</v>
      </c>
      <c r="P5" s="4" t="str">
        <f t="shared" ref="P5:P15" si="4">P36</f>
        <v>ツーリストＣ（1）</v>
      </c>
      <c r="Q5" s="6">
        <f t="shared" ref="Q5:Q15" si="5">IF($Q$2=$Q$35,Q36,IF($Q$2=$R$35,R36,IF($Q$2=$S$35,S36,IF($Q$2=$T$35,T36,""))))</f>
        <v>9000</v>
      </c>
      <c r="U5" s="47" t="str">
        <f>U36</f>
        <v>✕</v>
      </c>
    </row>
    <row r="6" spans="2:21" x14ac:dyDescent="0.4">
      <c r="B6" s="4" t="str">
        <f t="shared" si="0"/>
        <v>ツーリストＡ（1）</v>
      </c>
      <c r="C6" s="6">
        <f t="shared" si="1"/>
        <v>11500</v>
      </c>
      <c r="G6" s="47" t="str">
        <f t="shared" ref="G6:G15" si="6">G37</f>
        <v>✕</v>
      </c>
      <c r="I6" s="4" t="str">
        <f t="shared" si="2"/>
        <v>ツーリストＡ（1）</v>
      </c>
      <c r="J6" s="6">
        <f t="shared" si="3"/>
        <v>11500</v>
      </c>
      <c r="N6" s="47" t="str">
        <f t="shared" ref="N6:N15" si="7">N37</f>
        <v>✕</v>
      </c>
      <c r="P6" s="4" t="str">
        <f t="shared" si="4"/>
        <v>ツーリストＡ（1）</v>
      </c>
      <c r="Q6" s="6">
        <f t="shared" si="5"/>
        <v>11500</v>
      </c>
      <c r="U6" s="47" t="str">
        <f t="shared" ref="U6:U15" si="8">U37</f>
        <v>✕</v>
      </c>
    </row>
    <row r="7" spans="2:21" x14ac:dyDescent="0.4">
      <c r="B7" s="4" t="str">
        <f t="shared" si="0"/>
        <v>ツーリストＳ（1）</v>
      </c>
      <c r="C7" s="6">
        <f t="shared" si="1"/>
        <v>14500</v>
      </c>
      <c r="G7" s="47" t="str">
        <f t="shared" si="6"/>
        <v>✕</v>
      </c>
      <c r="I7" s="4" t="str">
        <f t="shared" si="2"/>
        <v>ツーリストＳ（1）</v>
      </c>
      <c r="J7" s="6">
        <f t="shared" si="3"/>
        <v>14500</v>
      </c>
      <c r="N7" s="47" t="str">
        <f t="shared" si="7"/>
        <v>✕</v>
      </c>
      <c r="P7" s="4" t="str">
        <f t="shared" si="4"/>
        <v>ツーリストＳ（1）</v>
      </c>
      <c r="Q7" s="6">
        <f t="shared" si="5"/>
        <v>14500</v>
      </c>
      <c r="U7" s="47" t="str">
        <f t="shared" si="8"/>
        <v>✕</v>
      </c>
    </row>
    <row r="8" spans="2:21" x14ac:dyDescent="0.4">
      <c r="B8" s="4" t="str">
        <f t="shared" si="0"/>
        <v>ステートＡツインインサイド（2）</v>
      </c>
      <c r="C8" s="6">
        <f t="shared" si="1"/>
        <v>19500</v>
      </c>
      <c r="G8" s="47" t="str">
        <f t="shared" si="6"/>
        <v>〇</v>
      </c>
      <c r="I8" s="4" t="str">
        <f t="shared" si="2"/>
        <v>ステートＡツインインサイド（2）</v>
      </c>
      <c r="J8" s="6">
        <f t="shared" si="3"/>
        <v>19500</v>
      </c>
      <c r="N8" s="47" t="str">
        <f t="shared" si="7"/>
        <v>〇</v>
      </c>
      <c r="P8" s="4" t="str">
        <f t="shared" si="4"/>
        <v>ステートＡツインインサイド（2）</v>
      </c>
      <c r="Q8" s="6">
        <f t="shared" si="5"/>
        <v>19500</v>
      </c>
      <c r="U8" s="47" t="str">
        <f t="shared" si="8"/>
        <v>〇</v>
      </c>
    </row>
    <row r="9" spans="2:21" x14ac:dyDescent="0.4">
      <c r="B9" s="4" t="str">
        <f t="shared" si="0"/>
        <v>ステートＡツイン（2）</v>
      </c>
      <c r="C9" s="6">
        <f t="shared" si="1"/>
        <v>20500</v>
      </c>
      <c r="G9" s="47" t="str">
        <f t="shared" si="6"/>
        <v>〇</v>
      </c>
      <c r="I9" s="4" t="str">
        <f t="shared" si="2"/>
        <v>ステートＡツイン（2）</v>
      </c>
      <c r="J9" s="6">
        <f t="shared" si="3"/>
        <v>20500</v>
      </c>
      <c r="N9" s="47" t="str">
        <f t="shared" si="7"/>
        <v>〇</v>
      </c>
      <c r="P9" s="4" t="str">
        <f t="shared" si="4"/>
        <v>ステートＡツイン（2）</v>
      </c>
      <c r="Q9" s="6">
        <f t="shared" si="5"/>
        <v>20500</v>
      </c>
      <c r="U9" s="47" t="str">
        <f t="shared" si="8"/>
        <v>〇</v>
      </c>
    </row>
    <row r="10" spans="2:21" x14ac:dyDescent="0.4">
      <c r="B10" s="4" t="str">
        <f t="shared" si="0"/>
        <v>ステートＡ和洋室（4）</v>
      </c>
      <c r="C10" s="6">
        <f t="shared" si="1"/>
        <v>20500</v>
      </c>
      <c r="G10" s="47" t="str">
        <f t="shared" si="6"/>
        <v>〇</v>
      </c>
      <c r="I10" s="4" t="str">
        <f t="shared" si="2"/>
        <v>ステートＡ和洋室（4）</v>
      </c>
      <c r="J10" s="6">
        <f t="shared" si="3"/>
        <v>20500</v>
      </c>
      <c r="N10" s="47" t="str">
        <f t="shared" si="7"/>
        <v>〇</v>
      </c>
      <c r="P10" s="4" t="str">
        <f t="shared" si="4"/>
        <v>ステートＡ和洋室（4）</v>
      </c>
      <c r="Q10" s="6">
        <f t="shared" si="5"/>
        <v>20500</v>
      </c>
      <c r="U10" s="47" t="str">
        <f t="shared" si="8"/>
        <v>〇</v>
      </c>
    </row>
    <row r="11" spans="2:21" x14ac:dyDescent="0.4">
      <c r="B11" s="4" t="str">
        <f t="shared" si="0"/>
        <v>デラックスＡツイン（2）</v>
      </c>
      <c r="C11" s="6">
        <f t="shared" si="1"/>
        <v>28600</v>
      </c>
      <c r="G11" s="47" t="str">
        <f t="shared" si="6"/>
        <v>〇</v>
      </c>
      <c r="I11" s="4" t="str">
        <f t="shared" si="2"/>
        <v>デラックスＡツイン（2）</v>
      </c>
      <c r="J11" s="6">
        <f t="shared" si="3"/>
        <v>28600</v>
      </c>
      <c r="N11" s="47" t="str">
        <f t="shared" si="7"/>
        <v>〇</v>
      </c>
      <c r="P11" s="4" t="str">
        <f t="shared" si="4"/>
        <v>デラックスＡツイン（2）</v>
      </c>
      <c r="Q11" s="6">
        <f t="shared" si="5"/>
        <v>28600</v>
      </c>
      <c r="U11" s="47" t="str">
        <f t="shared" si="8"/>
        <v>〇</v>
      </c>
    </row>
    <row r="12" spans="2:21" x14ac:dyDescent="0.4">
      <c r="B12" s="4" t="str">
        <f t="shared" si="0"/>
        <v>デラックスＡ和室（2-3）</v>
      </c>
      <c r="C12" s="6">
        <f t="shared" si="1"/>
        <v>28600</v>
      </c>
      <c r="G12" s="47" t="str">
        <f t="shared" si="6"/>
        <v>〇</v>
      </c>
      <c r="I12" s="4" t="str">
        <f t="shared" si="2"/>
        <v>デラックスＡ和室（2-3）</v>
      </c>
      <c r="J12" s="6">
        <f t="shared" si="3"/>
        <v>28600</v>
      </c>
      <c r="N12" s="47" t="str">
        <f t="shared" si="7"/>
        <v>〇</v>
      </c>
      <c r="P12" s="4" t="str">
        <f t="shared" si="4"/>
        <v>デラックスＡ和室（2-3）</v>
      </c>
      <c r="Q12" s="6">
        <f t="shared" si="5"/>
        <v>28600</v>
      </c>
      <c r="U12" s="47" t="str">
        <f t="shared" si="8"/>
        <v>〇</v>
      </c>
    </row>
    <row r="13" spans="2:21" x14ac:dyDescent="0.4">
      <c r="B13" s="4" t="str">
        <f t="shared" si="0"/>
        <v>スイート（2）</v>
      </c>
      <c r="C13" s="6">
        <f t="shared" si="1"/>
        <v>48800</v>
      </c>
      <c r="G13" s="47" t="str">
        <f t="shared" si="6"/>
        <v>〇</v>
      </c>
      <c r="I13" s="4" t="str">
        <f t="shared" si="2"/>
        <v>スイート（2）</v>
      </c>
      <c r="J13" s="6">
        <f t="shared" si="3"/>
        <v>48800</v>
      </c>
      <c r="N13" s="47" t="str">
        <f t="shared" si="7"/>
        <v>〇</v>
      </c>
      <c r="P13" s="4" t="str">
        <f t="shared" si="4"/>
        <v>スイート（2）</v>
      </c>
      <c r="Q13" s="6">
        <f t="shared" si="5"/>
        <v>48800</v>
      </c>
      <c r="U13" s="47" t="str">
        <f t="shared" si="8"/>
        <v>〇</v>
      </c>
    </row>
    <row r="14" spans="2:21" x14ac:dyDescent="0.4">
      <c r="B14" s="4" t="str">
        <f t="shared" si="0"/>
        <v>ー</v>
      </c>
      <c r="C14" s="6">
        <f t="shared" si="1"/>
        <v>0</v>
      </c>
      <c r="G14" s="47">
        <f t="shared" si="6"/>
        <v>0</v>
      </c>
      <c r="I14" s="4" t="str">
        <f t="shared" si="2"/>
        <v>ー</v>
      </c>
      <c r="J14" s="6">
        <f t="shared" si="3"/>
        <v>0</v>
      </c>
      <c r="N14" s="47">
        <f t="shared" si="7"/>
        <v>0</v>
      </c>
      <c r="P14" s="4" t="str">
        <f t="shared" si="4"/>
        <v>ー</v>
      </c>
      <c r="Q14" s="6">
        <f t="shared" si="5"/>
        <v>0</v>
      </c>
      <c r="U14" s="47">
        <f t="shared" si="8"/>
        <v>0</v>
      </c>
    </row>
    <row r="15" spans="2:21" x14ac:dyDescent="0.4">
      <c r="B15" s="4" t="str">
        <f t="shared" si="0"/>
        <v>ー</v>
      </c>
      <c r="C15" s="6">
        <f t="shared" si="1"/>
        <v>0</v>
      </c>
      <c r="G15" s="47">
        <f t="shared" si="6"/>
        <v>0</v>
      </c>
      <c r="I15" s="4" t="str">
        <f t="shared" si="2"/>
        <v>ー</v>
      </c>
      <c r="J15" s="6">
        <f t="shared" si="3"/>
        <v>0</v>
      </c>
      <c r="N15" s="47">
        <f t="shared" si="7"/>
        <v>0</v>
      </c>
      <c r="P15" s="4" t="str">
        <f t="shared" si="4"/>
        <v>ー</v>
      </c>
      <c r="Q15" s="6">
        <f t="shared" si="5"/>
        <v>0</v>
      </c>
      <c r="U15" s="47">
        <f t="shared" si="8"/>
        <v>0</v>
      </c>
    </row>
    <row r="18" spans="2:17" x14ac:dyDescent="0.4">
      <c r="B18" s="4" t="str">
        <f t="shared" ref="B18:B23" si="9">B49</f>
        <v>車両</v>
      </c>
      <c r="I18" s="4" t="str">
        <f t="shared" ref="I18:I23" si="10">I49</f>
        <v>車両</v>
      </c>
      <c r="P18" s="4" t="str">
        <f t="shared" ref="P18:P23" si="11">P49</f>
        <v>車両</v>
      </c>
    </row>
    <row r="19" spans="2:17" x14ac:dyDescent="0.4">
      <c r="B19" s="4" t="str">
        <f t="shared" si="9"/>
        <v>なし</v>
      </c>
      <c r="C19" s="6">
        <f>IF($C$2=$C$35,C50,IF($C$2=$D$35,D50,IF($C$2=$E$35,E50,IF($C$2=$F$35,F50,""))))</f>
        <v>0</v>
      </c>
      <c r="I19" s="4" t="str">
        <f t="shared" si="10"/>
        <v>なし</v>
      </c>
      <c r="J19" s="6">
        <f>IF($C$2=$C$35,J50,IF($C$2=$D$35,K50,IF($C$2=$E$35,L50,IF($C$2=$F$35,M50,""))))</f>
        <v>0</v>
      </c>
      <c r="P19" s="4" t="str">
        <f t="shared" si="11"/>
        <v>なし</v>
      </c>
      <c r="Q19" s="6">
        <f>IF($C$2=$C$35,Q50,IF($C$2=$D$35,R50,IF($C$2=$E$35,S50,IF($C$2=$F$35,T50,""))))</f>
        <v>0</v>
      </c>
    </row>
    <row r="20" spans="2:17" x14ac:dyDescent="0.4">
      <c r="B20" s="4" t="str">
        <f t="shared" si="9"/>
        <v>3m未満</v>
      </c>
      <c r="C20" s="6">
        <f>IF($C$2=$C$35,C51,IF($C$2=$D$35,D51,IF($C$2=$E$35,E51,IF($C$2=$F$35,F51,""))))</f>
        <v>21600</v>
      </c>
      <c r="I20" s="4" t="str">
        <f t="shared" si="10"/>
        <v>3m未満</v>
      </c>
      <c r="J20" s="6">
        <f>IF($J$2=$J$35,J51,IF($J$2=$K$35,K51,IF($J$2=$L$35,L51,IF($J$2=$M$35,M51,""))))</f>
        <v>21600</v>
      </c>
      <c r="P20" s="4" t="str">
        <f t="shared" si="11"/>
        <v>3m未満</v>
      </c>
      <c r="Q20" s="6">
        <f>IF($Q$2=$Q$35,Q51,IF($Q$2=$R$35,R51,IF($Q$2=$S$35,S51,IF($Q$2=$T$35,T51,""))))</f>
        <v>21600</v>
      </c>
    </row>
    <row r="21" spans="2:17" x14ac:dyDescent="0.4">
      <c r="B21" s="4" t="str">
        <f t="shared" si="9"/>
        <v>4m未満</v>
      </c>
      <c r="C21" s="6">
        <f>IF($C$2=$C$35,C52,IF($C$2=$D$35,D52,IF($C$2=$E$35,E52,IF($C$2=$F$35,F52,""))))</f>
        <v>24400</v>
      </c>
      <c r="I21" s="4" t="str">
        <f t="shared" si="10"/>
        <v>4m未満</v>
      </c>
      <c r="J21" s="6">
        <f>IF($J$2=$J$35,J52,IF($J$2=$K$35,K52,IF($J$2=$L$35,L52,IF($J$2=$M$35,M52,""))))</f>
        <v>24400</v>
      </c>
      <c r="P21" s="4" t="str">
        <f t="shared" si="11"/>
        <v>4m未満</v>
      </c>
      <c r="Q21" s="6">
        <f>IF($Q$2=$Q$35,Q52,IF($Q$2=$R$35,R52,IF($Q$2=$S$35,S52,IF($Q$2=$T$35,T52,""))))</f>
        <v>24400</v>
      </c>
    </row>
    <row r="22" spans="2:17" x14ac:dyDescent="0.4">
      <c r="B22" s="4" t="str">
        <f t="shared" si="9"/>
        <v>5m未満</v>
      </c>
      <c r="C22" s="6">
        <f>IF($C$2=$C$35,C53,IF($C$2=$D$35,D53,IF($C$2=$E$35,E53,IF($C$2=$F$35,F53,""))))</f>
        <v>28000</v>
      </c>
      <c r="I22" s="4" t="str">
        <f t="shared" si="10"/>
        <v>5m未満</v>
      </c>
      <c r="J22" s="6">
        <f>IF($J$2=$J$35,J53,IF($J$2=$K$35,K53,IF($J$2=$L$35,L53,IF($J$2=$M$35,M53,""))))</f>
        <v>28000</v>
      </c>
      <c r="P22" s="4" t="str">
        <f t="shared" si="11"/>
        <v>5m未満</v>
      </c>
      <c r="Q22" s="6">
        <f>IF($Q$2=$Q$35,Q53,IF($Q$2=$R$35,R53,IF($Q$2=$S$35,S53,IF($Q$2=$T$35,T53,""))))</f>
        <v>28000</v>
      </c>
    </row>
    <row r="23" spans="2:17" x14ac:dyDescent="0.4">
      <c r="B23" s="4" t="str">
        <f t="shared" si="9"/>
        <v>6m未満</v>
      </c>
      <c r="C23" s="6">
        <f>IF($C$2=$C$35,C54,IF($C$2=$D$35,D54,IF($C$2=$E$35,E54,IF($C$2=$F$35,F54,""))))</f>
        <v>34200</v>
      </c>
      <c r="I23" s="4" t="str">
        <f t="shared" si="10"/>
        <v>6m未満</v>
      </c>
      <c r="J23" s="6">
        <f>IF($J$2=$J$35,J54,IF($J$2=$K$35,K54,IF($J$2=$L$35,L54,IF($J$2=$M$35,M54,""))))</f>
        <v>34200</v>
      </c>
      <c r="P23" s="4" t="str">
        <f t="shared" si="11"/>
        <v>6m未満</v>
      </c>
      <c r="Q23" s="6">
        <f>IF($Q$2=$Q$35,Q54,IF($Q$2=$R$35,R54,IF($Q$2=$S$35,S54,IF($Q$2=$T$35,T54,""))))</f>
        <v>34200</v>
      </c>
    </row>
    <row r="25" spans="2:17" x14ac:dyDescent="0.4">
      <c r="B25" s="4" t="str">
        <f>B56</f>
        <v>（車両代に含まれる旅客代）</v>
      </c>
      <c r="C25" s="6">
        <f>IF($C$2=$C$35,C56,IF($C$2=$D$35,D56,IF($C$2=$E$35,E56,IF($C$2=$F$35,F56,""))))</f>
        <v>9000</v>
      </c>
      <c r="I25" s="4" t="str">
        <f>I56</f>
        <v>（車両代に含まれる旅客代）</v>
      </c>
      <c r="J25" s="6">
        <f>IF($J$2=$J$35,J56,IF($J$2=$K$35,K56,IF($J$2=$L$35,L56,IF($J$2=$M$35,M56,""))))</f>
        <v>9000</v>
      </c>
      <c r="P25" s="4" t="str">
        <f>P56</f>
        <v>（車両代に含まれる旅客代）</v>
      </c>
      <c r="Q25" s="6">
        <f>IF($Q$2=$Q$35,Q56,IF($Q$2=$R$35,R56,IF($Q$2=$S$35,S56,IF($Q$2=$T$35,T56,""))))</f>
        <v>9000</v>
      </c>
    </row>
    <row r="27" spans="2:17" x14ac:dyDescent="0.4">
      <c r="B27" s="4" t="str">
        <f>B58</f>
        <v>二輪</v>
      </c>
      <c r="I27" s="4" t="str">
        <f>I58</f>
        <v>二輪</v>
      </c>
      <c r="J27" s="6" t="str">
        <f>IF($J$2=$J$35,J58,IF($J$2=$K$35,K58,IF($J$2=$L$35,L58,IF($J$2=$M$35,M58,""))))</f>
        <v>Ｂ</v>
      </c>
      <c r="P27" s="4" t="str">
        <f>P58</f>
        <v>二輪</v>
      </c>
    </row>
    <row r="28" spans="2:17" x14ac:dyDescent="0.4">
      <c r="B28" s="4" t="str">
        <f>B59</f>
        <v>なし</v>
      </c>
      <c r="C28" s="6">
        <f>IF($C$2=$C$35,C59,IF($C$2=$D$35,D59,IF($C$2=$E$35,E59,IF($C$2=$F$35,F59,""))))</f>
        <v>0</v>
      </c>
      <c r="I28" s="4" t="str">
        <f>I59</f>
        <v>なし</v>
      </c>
      <c r="J28" s="6">
        <f>IF($C$2=$C$35,J59,IF($C$2=$D$35,K59,IF($C$2=$E$35,L59,IF($C$2=$F$35,M59,""))))</f>
        <v>0</v>
      </c>
      <c r="P28" s="4" t="str">
        <f>P59</f>
        <v>なし</v>
      </c>
      <c r="Q28" s="6">
        <f>IF($C$2=$C$35,Q59,IF($C$2=$D$35,R59,IF($C$2=$E$35,S59,IF($C$2=$F$35,T59,""))))</f>
        <v>0</v>
      </c>
    </row>
    <row r="29" spans="2:17" x14ac:dyDescent="0.4">
      <c r="B29" s="4" t="str">
        <f>B60</f>
        <v>125cc未満</v>
      </c>
      <c r="C29" s="6">
        <f>IF($C$2=$C$35,C60,IF($C$2=$D$35,D60,IF($C$2=$E$35,E60,IF($C$2=$F$35,F60,""))))</f>
        <v>7200</v>
      </c>
      <c r="I29" s="4" t="str">
        <f t="shared" ref="I29:I31" si="12">I60</f>
        <v>125cc未満</v>
      </c>
      <c r="J29" s="6">
        <f>IF($J$2=$J$35,J60,IF($J$2=$K$35,K60,IF($J$2=$L$35,L60,IF($J$2=$M$35,M60,""))))</f>
        <v>7200</v>
      </c>
      <c r="P29" s="4" t="str">
        <f t="shared" ref="P29:P31" si="13">P60</f>
        <v>125cc未満</v>
      </c>
      <c r="Q29" s="6">
        <f>IF($Q$2=$Q$35,Q60,IF($Q$2=$R$35,R60,IF($Q$2=$S$35,S60,IF($Q$2=$T$35,T60,""))))</f>
        <v>7200</v>
      </c>
    </row>
    <row r="30" spans="2:17" x14ac:dyDescent="0.4">
      <c r="B30" s="4" t="str">
        <f>B61</f>
        <v>750cc未満</v>
      </c>
      <c r="C30" s="6">
        <f>IF($C$2=$C$35,C61,IF($C$2=$D$35,D61,IF($C$2=$E$35,E61,IF($C$2=$F$35,F61,""))))</f>
        <v>9600</v>
      </c>
      <c r="I30" s="4" t="str">
        <f t="shared" si="12"/>
        <v>750cc未満</v>
      </c>
      <c r="J30" s="6">
        <f>IF($J$2=$J$35,J61,IF($J$2=$K$35,K61,IF($J$2=$L$35,L61,IF($J$2=$M$35,M61,""))))</f>
        <v>9600</v>
      </c>
      <c r="P30" s="4" t="str">
        <f t="shared" si="13"/>
        <v>750cc未満</v>
      </c>
      <c r="Q30" s="6">
        <f>IF($Q$2=$Q$35,Q61,IF($Q$2=$R$35,R61,IF($Q$2=$S$35,S61,IF($Q$2=$T$35,T61,""))))</f>
        <v>9600</v>
      </c>
    </row>
    <row r="31" spans="2:17" x14ac:dyDescent="0.4">
      <c r="B31" s="4" t="str">
        <f>B62</f>
        <v>750cc以上</v>
      </c>
      <c r="C31" s="6">
        <f>IF($C$2=$C$35,C62,IF($C$2=$D$35,D62,IF($C$2=$E$35,E62,IF($C$2=$F$35,F62,""))))</f>
        <v>12000</v>
      </c>
      <c r="I31" s="4" t="str">
        <f t="shared" si="12"/>
        <v>750cc以上</v>
      </c>
      <c r="J31" s="6">
        <f>IF($J$2=$J$35,J62,IF($J$2=$K$35,K62,IF($J$2=$L$35,L62,IF($J$2=$M$35,M62,""))))</f>
        <v>12000</v>
      </c>
      <c r="P31" s="4" t="str">
        <f t="shared" si="13"/>
        <v>750cc以上</v>
      </c>
      <c r="Q31" s="6">
        <f>IF($Q$2=$Q$35,Q62,IF($Q$2=$R$35,R62,IF($Q$2=$S$35,S62,IF($Q$2=$T$35,T62,""))))</f>
        <v>12000</v>
      </c>
    </row>
    <row r="35" spans="2:21" ht="18.75" x14ac:dyDescent="0.4">
      <c r="B35" s="4" t="str">
        <f t="shared" ref="B35:B54" si="14">IF($B$2=$B$67,B68,IF($B$2=$I$67,I68,IF($B$2=$P$67,P68,IF($B$2=$W$67,W68,IF($B$2=$AD$67,AD68)))))</f>
        <v>船室</v>
      </c>
      <c r="C35" s="1" t="s">
        <v>4</v>
      </c>
      <c r="D35" s="1" t="s">
        <v>5</v>
      </c>
      <c r="E35" s="1" t="s">
        <v>7</v>
      </c>
      <c r="F35" s="1" t="s">
        <v>8</v>
      </c>
      <c r="I35" s="4" t="str">
        <f t="shared" ref="I35:I54" si="15">IF($I$2=$B$67,B68,IF($I$2=$I$67,I68,IF($I$2=$P$67,P68,IF($I$2=$W$67,W68,IF($I$2=$AD$67,AD68)))))</f>
        <v>船室</v>
      </c>
      <c r="J35" s="1" t="s">
        <v>4</v>
      </c>
      <c r="K35" s="1" t="s">
        <v>5</v>
      </c>
      <c r="L35" s="1" t="s">
        <v>7</v>
      </c>
      <c r="M35" s="1" t="s">
        <v>8</v>
      </c>
      <c r="P35" s="4" t="str">
        <f t="shared" ref="P35:P54" si="16">IF($P$2=$B$67,B68,IF($P$2=$I$67,I68,IF($P$2=$P$67,P68,IF($P$2=$W$67,W68,IF($P$2=$AD$67,AD68)))))</f>
        <v>船室</v>
      </c>
      <c r="Q35" s="1" t="s">
        <v>4</v>
      </c>
      <c r="R35" s="1" t="s">
        <v>5</v>
      </c>
      <c r="S35" s="1" t="s">
        <v>7</v>
      </c>
      <c r="T35" s="1" t="s">
        <v>8</v>
      </c>
    </row>
    <row r="36" spans="2:21" x14ac:dyDescent="0.4">
      <c r="B36" s="4" t="str">
        <f t="shared" si="14"/>
        <v>ツーリストＣ（1）</v>
      </c>
      <c r="C36" s="6">
        <f t="shared" ref="C36:C54" si="17">IF($B$2=$B$67,C69,IF($B$2=$I$67,J69,IF($B$2=$P$67,Q69,IF($B$2=$W$67,X69,IF($B$2=$AD$67,AE69)))))</f>
        <v>8500</v>
      </c>
      <c r="D36" s="6">
        <f t="shared" ref="D36:D54" si="18">IF($B$2=$B$67,D69,IF($B$2=$I$67,K69,IF($B$2=$P$67,R69,IF($B$2=$W$67,Y69,IF($B$2=$AD$67,AF69)))))</f>
        <v>9000</v>
      </c>
      <c r="E36" s="6">
        <f t="shared" ref="E36:E54" si="19">IF($B$2=$B$67,E69,IF($B$2=$I$67,L69,IF($B$2=$P$67,S69,IF($B$2=$W$67,Z69,IF($B$2=$AD$67,AG69)))))</f>
        <v>12500</v>
      </c>
      <c r="F36" s="6">
        <f t="shared" ref="F36:G54" si="20">IF($B$2=$B$67,F69,IF($B$2=$I$67,M69,IF($B$2=$P$67,T69,IF($B$2=$W$67,AA69,IF($B$2=$AD$67,AH69)))))</f>
        <v>13000</v>
      </c>
      <c r="G36" s="46" t="str">
        <f t="shared" si="20"/>
        <v>✕</v>
      </c>
      <c r="I36" s="4" t="str">
        <f t="shared" si="15"/>
        <v>ツーリストＣ（1）</v>
      </c>
      <c r="J36" s="6">
        <f t="shared" ref="J36:J54" si="21">IF($I$2=$B$67,C69,IF($I$2=$I$67,J69,IF($I$2=$P$67,Q69,IF($I$2=$W$67,X69,IF($I$2=$AD$67,AE69)))))</f>
        <v>8500</v>
      </c>
      <c r="K36" s="6">
        <f t="shared" ref="K36:K54" si="22">IF($I$2=$B$67,D69,IF($I$2=$I$67,K69,IF($I$2=$P$67,R69,IF($I$2=$W$67,Y69,IF($I$2=$AD$67,AF69)))))</f>
        <v>9000</v>
      </c>
      <c r="L36" s="6">
        <f t="shared" ref="L36:L54" si="23">IF($I$2=$B$67,E69,IF($I$2=$I$67,L69,IF($I$2=$P$67,S69,IF($I$2=$W$67,Z69,IF($I$2=$AD$67,AG69)))))</f>
        <v>12500</v>
      </c>
      <c r="M36" s="6">
        <f t="shared" ref="M36:N54" si="24">IF($I$2=$B$67,F69,IF($I$2=$I$67,M69,IF($I$2=$P$67,T69,IF($I$2=$W$67,AA69,IF($I$2=$AD$67,AH69)))))</f>
        <v>13000</v>
      </c>
      <c r="N36" s="46" t="str">
        <f t="shared" si="24"/>
        <v>✕</v>
      </c>
      <c r="P36" s="4" t="str">
        <f t="shared" si="16"/>
        <v>ツーリストＣ（1）</v>
      </c>
      <c r="Q36" s="6">
        <f t="shared" ref="Q36:Q54" si="25">IF($P$2=$B$67,C69,IF($P$2=$I$67,J69,IF($P$2=$P$67,Q69,IF($P$2=$W$67,X69,IF($P$2=$AD$67,AE69)))))</f>
        <v>8500</v>
      </c>
      <c r="R36" s="6">
        <f t="shared" ref="R36:R54" si="26">IF($P$2=$B$67,D69,IF($P$2=$I$67,K69,IF($P$2=$P$67,R69,IF($P$2=$W$67,Y69,IF($P$2=$AD$67,AF69)))))</f>
        <v>9000</v>
      </c>
      <c r="S36" s="6">
        <f t="shared" ref="S36:S54" si="27">IF($P$2=$B$67,E69,IF($P$2=$I$67,L69,IF($P$2=$P$67,S69,IF($P$2=$W$67,Z69,IF($P$2=$AD$67,AG69)))))</f>
        <v>12500</v>
      </c>
      <c r="T36" s="6">
        <f t="shared" ref="T36:U54" si="28">IF($P$2=$B$67,F69,IF($P$2=$I$67,M69,IF($P$2=$P$67,T69,IF($P$2=$W$67,AA69,IF($P$2=$AD$67,AH69)))))</f>
        <v>13000</v>
      </c>
      <c r="U36" s="46" t="str">
        <f t="shared" si="28"/>
        <v>✕</v>
      </c>
    </row>
    <row r="37" spans="2:21" x14ac:dyDescent="0.4">
      <c r="B37" s="4" t="str">
        <f t="shared" si="14"/>
        <v>ツーリストＡ（1）</v>
      </c>
      <c r="C37" s="6">
        <f t="shared" si="17"/>
        <v>10500</v>
      </c>
      <c r="D37" s="6">
        <f t="shared" si="18"/>
        <v>11500</v>
      </c>
      <c r="E37" s="6">
        <f t="shared" si="19"/>
        <v>16500</v>
      </c>
      <c r="F37" s="6">
        <f t="shared" si="20"/>
        <v>17000</v>
      </c>
      <c r="G37" s="46" t="str">
        <f t="shared" si="20"/>
        <v>✕</v>
      </c>
      <c r="I37" s="4" t="str">
        <f t="shared" si="15"/>
        <v>ツーリストＡ（1）</v>
      </c>
      <c r="J37" s="6">
        <f t="shared" si="21"/>
        <v>10500</v>
      </c>
      <c r="K37" s="6">
        <f t="shared" si="22"/>
        <v>11500</v>
      </c>
      <c r="L37" s="6">
        <f t="shared" si="23"/>
        <v>16500</v>
      </c>
      <c r="M37" s="6">
        <f t="shared" si="24"/>
        <v>17000</v>
      </c>
      <c r="N37" s="46" t="str">
        <f t="shared" si="24"/>
        <v>✕</v>
      </c>
      <c r="P37" s="4" t="str">
        <f t="shared" si="16"/>
        <v>ツーリストＡ（1）</v>
      </c>
      <c r="Q37" s="6">
        <f t="shared" si="25"/>
        <v>10500</v>
      </c>
      <c r="R37" s="6">
        <f t="shared" si="26"/>
        <v>11500</v>
      </c>
      <c r="S37" s="6">
        <f t="shared" si="27"/>
        <v>16500</v>
      </c>
      <c r="T37" s="6">
        <f t="shared" si="28"/>
        <v>17000</v>
      </c>
      <c r="U37" s="46" t="str">
        <f t="shared" si="28"/>
        <v>✕</v>
      </c>
    </row>
    <row r="38" spans="2:21" x14ac:dyDescent="0.4">
      <c r="B38" s="4" t="str">
        <f t="shared" si="14"/>
        <v>ツーリストＳ（1）</v>
      </c>
      <c r="C38" s="6">
        <f t="shared" si="17"/>
        <v>12500</v>
      </c>
      <c r="D38" s="6">
        <f t="shared" si="18"/>
        <v>14500</v>
      </c>
      <c r="E38" s="6">
        <f t="shared" si="19"/>
        <v>19500</v>
      </c>
      <c r="F38" s="6">
        <f t="shared" si="20"/>
        <v>20000</v>
      </c>
      <c r="G38" s="46" t="str">
        <f t="shared" si="20"/>
        <v>✕</v>
      </c>
      <c r="I38" s="4" t="str">
        <f t="shared" si="15"/>
        <v>ツーリストＳ（1）</v>
      </c>
      <c r="J38" s="6">
        <f t="shared" si="21"/>
        <v>12500</v>
      </c>
      <c r="K38" s="6">
        <f t="shared" si="22"/>
        <v>14500</v>
      </c>
      <c r="L38" s="6">
        <f t="shared" si="23"/>
        <v>19500</v>
      </c>
      <c r="M38" s="6">
        <f t="shared" si="24"/>
        <v>20000</v>
      </c>
      <c r="N38" s="46" t="str">
        <f t="shared" si="24"/>
        <v>✕</v>
      </c>
      <c r="P38" s="4" t="str">
        <f t="shared" si="16"/>
        <v>ツーリストＳ（1）</v>
      </c>
      <c r="Q38" s="6">
        <f t="shared" si="25"/>
        <v>12500</v>
      </c>
      <c r="R38" s="6">
        <f t="shared" si="26"/>
        <v>14500</v>
      </c>
      <c r="S38" s="6">
        <f t="shared" si="27"/>
        <v>19500</v>
      </c>
      <c r="T38" s="6">
        <f t="shared" si="28"/>
        <v>20000</v>
      </c>
      <c r="U38" s="46" t="str">
        <f t="shared" si="28"/>
        <v>✕</v>
      </c>
    </row>
    <row r="39" spans="2:21" x14ac:dyDescent="0.4">
      <c r="B39" s="4" t="str">
        <f t="shared" si="14"/>
        <v>ステートＡツインインサイド（2）</v>
      </c>
      <c r="C39" s="6">
        <f t="shared" si="17"/>
        <v>17000</v>
      </c>
      <c r="D39" s="6">
        <f t="shared" si="18"/>
        <v>19500</v>
      </c>
      <c r="E39" s="6">
        <f t="shared" si="19"/>
        <v>26500</v>
      </c>
      <c r="F39" s="6">
        <f t="shared" si="20"/>
        <v>28000</v>
      </c>
      <c r="G39" s="46" t="str">
        <f t="shared" si="20"/>
        <v>〇</v>
      </c>
      <c r="I39" s="4" t="str">
        <f t="shared" si="15"/>
        <v>ステートＡツインインサイド（2）</v>
      </c>
      <c r="J39" s="6">
        <f t="shared" si="21"/>
        <v>17000</v>
      </c>
      <c r="K39" s="6">
        <f t="shared" si="22"/>
        <v>19500</v>
      </c>
      <c r="L39" s="6">
        <f t="shared" si="23"/>
        <v>26500</v>
      </c>
      <c r="M39" s="6">
        <f t="shared" si="24"/>
        <v>28000</v>
      </c>
      <c r="N39" s="46" t="str">
        <f t="shared" si="24"/>
        <v>〇</v>
      </c>
      <c r="P39" s="4" t="str">
        <f t="shared" si="16"/>
        <v>ステートＡツインインサイド（2）</v>
      </c>
      <c r="Q39" s="6">
        <f t="shared" si="25"/>
        <v>17000</v>
      </c>
      <c r="R39" s="6">
        <f t="shared" si="26"/>
        <v>19500</v>
      </c>
      <c r="S39" s="6">
        <f t="shared" si="27"/>
        <v>26500</v>
      </c>
      <c r="T39" s="6">
        <f t="shared" si="28"/>
        <v>28000</v>
      </c>
      <c r="U39" s="46" t="str">
        <f t="shared" si="28"/>
        <v>〇</v>
      </c>
    </row>
    <row r="40" spans="2:21" x14ac:dyDescent="0.4">
      <c r="B40" s="4" t="str">
        <f t="shared" si="14"/>
        <v>ステートＡツイン（2）</v>
      </c>
      <c r="C40" s="6">
        <f t="shared" si="17"/>
        <v>18000</v>
      </c>
      <c r="D40" s="6">
        <f t="shared" si="18"/>
        <v>20500</v>
      </c>
      <c r="E40" s="6">
        <f t="shared" si="19"/>
        <v>28500</v>
      </c>
      <c r="F40" s="6">
        <f t="shared" si="20"/>
        <v>29500</v>
      </c>
      <c r="G40" s="46" t="str">
        <f t="shared" si="20"/>
        <v>〇</v>
      </c>
      <c r="I40" s="4" t="str">
        <f t="shared" si="15"/>
        <v>ステートＡツイン（2）</v>
      </c>
      <c r="J40" s="6">
        <f t="shared" si="21"/>
        <v>18000</v>
      </c>
      <c r="K40" s="6">
        <f t="shared" si="22"/>
        <v>20500</v>
      </c>
      <c r="L40" s="6">
        <f t="shared" si="23"/>
        <v>28500</v>
      </c>
      <c r="M40" s="6">
        <f t="shared" si="24"/>
        <v>29500</v>
      </c>
      <c r="N40" s="46" t="str">
        <f t="shared" si="24"/>
        <v>〇</v>
      </c>
      <c r="P40" s="4" t="str">
        <f t="shared" si="16"/>
        <v>ステートＡツイン（2）</v>
      </c>
      <c r="Q40" s="6">
        <f t="shared" si="25"/>
        <v>18000</v>
      </c>
      <c r="R40" s="6">
        <f t="shared" si="26"/>
        <v>20500</v>
      </c>
      <c r="S40" s="6">
        <f t="shared" si="27"/>
        <v>28500</v>
      </c>
      <c r="T40" s="6">
        <f t="shared" si="28"/>
        <v>29500</v>
      </c>
      <c r="U40" s="46" t="str">
        <f t="shared" si="28"/>
        <v>〇</v>
      </c>
    </row>
    <row r="41" spans="2:21" x14ac:dyDescent="0.4">
      <c r="B41" s="4" t="str">
        <f t="shared" si="14"/>
        <v>ステートＡ和洋室（4）</v>
      </c>
      <c r="C41" s="6">
        <f t="shared" si="17"/>
        <v>18000</v>
      </c>
      <c r="D41" s="6">
        <f t="shared" si="18"/>
        <v>20500</v>
      </c>
      <c r="E41" s="6">
        <f t="shared" si="19"/>
        <v>28500</v>
      </c>
      <c r="F41" s="6">
        <f t="shared" si="20"/>
        <v>29500</v>
      </c>
      <c r="G41" s="46" t="str">
        <f t="shared" si="20"/>
        <v>〇</v>
      </c>
      <c r="I41" s="4" t="str">
        <f t="shared" si="15"/>
        <v>ステートＡ和洋室（4）</v>
      </c>
      <c r="J41" s="6">
        <f t="shared" si="21"/>
        <v>18000</v>
      </c>
      <c r="K41" s="6">
        <f t="shared" si="22"/>
        <v>20500</v>
      </c>
      <c r="L41" s="6">
        <f t="shared" si="23"/>
        <v>28500</v>
      </c>
      <c r="M41" s="6">
        <f t="shared" si="24"/>
        <v>29500</v>
      </c>
      <c r="N41" s="46" t="str">
        <f t="shared" si="24"/>
        <v>〇</v>
      </c>
      <c r="P41" s="4" t="str">
        <f t="shared" si="16"/>
        <v>ステートＡ和洋室（4）</v>
      </c>
      <c r="Q41" s="6">
        <f t="shared" si="25"/>
        <v>18000</v>
      </c>
      <c r="R41" s="6">
        <f t="shared" si="26"/>
        <v>20500</v>
      </c>
      <c r="S41" s="6">
        <f t="shared" si="27"/>
        <v>28500</v>
      </c>
      <c r="T41" s="6">
        <f t="shared" si="28"/>
        <v>29500</v>
      </c>
      <c r="U41" s="46" t="str">
        <f t="shared" si="28"/>
        <v>〇</v>
      </c>
    </row>
    <row r="42" spans="2:21" x14ac:dyDescent="0.4">
      <c r="B42" s="4" t="str">
        <f t="shared" si="14"/>
        <v>デラックスＡツイン（2）</v>
      </c>
      <c r="C42" s="6">
        <f t="shared" si="17"/>
        <v>25400</v>
      </c>
      <c r="D42" s="6">
        <f t="shared" si="18"/>
        <v>28600</v>
      </c>
      <c r="E42" s="6">
        <f t="shared" si="19"/>
        <v>36000</v>
      </c>
      <c r="F42" s="6">
        <f t="shared" si="20"/>
        <v>37400</v>
      </c>
      <c r="G42" s="46" t="str">
        <f t="shared" si="20"/>
        <v>〇</v>
      </c>
      <c r="I42" s="4" t="str">
        <f t="shared" si="15"/>
        <v>デラックスＡツイン（2）</v>
      </c>
      <c r="J42" s="6">
        <f t="shared" si="21"/>
        <v>25400</v>
      </c>
      <c r="K42" s="6">
        <f t="shared" si="22"/>
        <v>28600</v>
      </c>
      <c r="L42" s="6">
        <f t="shared" si="23"/>
        <v>36000</v>
      </c>
      <c r="M42" s="6">
        <f t="shared" si="24"/>
        <v>37400</v>
      </c>
      <c r="N42" s="46" t="str">
        <f t="shared" si="24"/>
        <v>〇</v>
      </c>
      <c r="P42" s="4" t="str">
        <f t="shared" si="16"/>
        <v>デラックスＡツイン（2）</v>
      </c>
      <c r="Q42" s="6">
        <f t="shared" si="25"/>
        <v>25400</v>
      </c>
      <c r="R42" s="6">
        <f t="shared" si="26"/>
        <v>28600</v>
      </c>
      <c r="S42" s="6">
        <f t="shared" si="27"/>
        <v>36000</v>
      </c>
      <c r="T42" s="6">
        <f t="shared" si="28"/>
        <v>37400</v>
      </c>
      <c r="U42" s="46" t="str">
        <f t="shared" si="28"/>
        <v>〇</v>
      </c>
    </row>
    <row r="43" spans="2:21" x14ac:dyDescent="0.4">
      <c r="B43" s="4" t="str">
        <f t="shared" si="14"/>
        <v>デラックスＡ和室（2-3）</v>
      </c>
      <c r="C43" s="6">
        <f t="shared" si="17"/>
        <v>25400</v>
      </c>
      <c r="D43" s="6">
        <f t="shared" si="18"/>
        <v>28600</v>
      </c>
      <c r="E43" s="6">
        <f t="shared" si="19"/>
        <v>36000</v>
      </c>
      <c r="F43" s="6">
        <f t="shared" si="20"/>
        <v>37400</v>
      </c>
      <c r="G43" s="46" t="str">
        <f t="shared" si="20"/>
        <v>〇</v>
      </c>
      <c r="I43" s="4" t="str">
        <f t="shared" si="15"/>
        <v>デラックスＡ和室（2-3）</v>
      </c>
      <c r="J43" s="6">
        <f t="shared" si="21"/>
        <v>25400</v>
      </c>
      <c r="K43" s="6">
        <f t="shared" si="22"/>
        <v>28600</v>
      </c>
      <c r="L43" s="6">
        <f t="shared" si="23"/>
        <v>36000</v>
      </c>
      <c r="M43" s="6">
        <f t="shared" si="24"/>
        <v>37400</v>
      </c>
      <c r="N43" s="46" t="str">
        <f t="shared" si="24"/>
        <v>〇</v>
      </c>
      <c r="P43" s="4" t="str">
        <f t="shared" si="16"/>
        <v>デラックスＡ和室（2-3）</v>
      </c>
      <c r="Q43" s="6">
        <f t="shared" si="25"/>
        <v>25400</v>
      </c>
      <c r="R43" s="6">
        <f t="shared" si="26"/>
        <v>28600</v>
      </c>
      <c r="S43" s="6">
        <f t="shared" si="27"/>
        <v>36000</v>
      </c>
      <c r="T43" s="6">
        <f t="shared" si="28"/>
        <v>37400</v>
      </c>
      <c r="U43" s="46" t="str">
        <f t="shared" si="28"/>
        <v>〇</v>
      </c>
    </row>
    <row r="44" spans="2:21" x14ac:dyDescent="0.4">
      <c r="B44" s="4" t="str">
        <f t="shared" si="14"/>
        <v>スイート（2）</v>
      </c>
      <c r="C44" s="6">
        <f t="shared" si="17"/>
        <v>45200</v>
      </c>
      <c r="D44" s="6">
        <f t="shared" si="18"/>
        <v>48800</v>
      </c>
      <c r="E44" s="6">
        <f t="shared" si="19"/>
        <v>49800</v>
      </c>
      <c r="F44" s="6">
        <f t="shared" si="20"/>
        <v>51800</v>
      </c>
      <c r="G44" s="46" t="str">
        <f t="shared" si="20"/>
        <v>〇</v>
      </c>
      <c r="I44" s="4" t="str">
        <f t="shared" si="15"/>
        <v>スイート（2）</v>
      </c>
      <c r="J44" s="6">
        <f t="shared" si="21"/>
        <v>45200</v>
      </c>
      <c r="K44" s="6">
        <f t="shared" si="22"/>
        <v>48800</v>
      </c>
      <c r="L44" s="6">
        <f t="shared" si="23"/>
        <v>49800</v>
      </c>
      <c r="M44" s="6">
        <f t="shared" si="24"/>
        <v>51800</v>
      </c>
      <c r="N44" s="46" t="str">
        <f t="shared" si="24"/>
        <v>〇</v>
      </c>
      <c r="P44" s="4" t="str">
        <f t="shared" si="16"/>
        <v>スイート（2）</v>
      </c>
      <c r="Q44" s="6">
        <f t="shared" si="25"/>
        <v>45200</v>
      </c>
      <c r="R44" s="6">
        <f t="shared" si="26"/>
        <v>48800</v>
      </c>
      <c r="S44" s="6">
        <f t="shared" si="27"/>
        <v>49800</v>
      </c>
      <c r="T44" s="6">
        <f t="shared" si="28"/>
        <v>51800</v>
      </c>
      <c r="U44" s="46" t="str">
        <f t="shared" si="28"/>
        <v>〇</v>
      </c>
    </row>
    <row r="45" spans="2:21" x14ac:dyDescent="0.4">
      <c r="B45" s="4" t="str">
        <f t="shared" si="14"/>
        <v>ー</v>
      </c>
      <c r="C45" s="6">
        <f t="shared" si="17"/>
        <v>0</v>
      </c>
      <c r="D45" s="6">
        <f t="shared" si="18"/>
        <v>0</v>
      </c>
      <c r="E45" s="6">
        <f t="shared" si="19"/>
        <v>0</v>
      </c>
      <c r="F45" s="6">
        <f t="shared" si="20"/>
        <v>0</v>
      </c>
      <c r="G45" s="46">
        <f t="shared" si="20"/>
        <v>0</v>
      </c>
      <c r="I45" s="4" t="str">
        <f t="shared" si="15"/>
        <v>ー</v>
      </c>
      <c r="J45" s="6">
        <f t="shared" si="21"/>
        <v>0</v>
      </c>
      <c r="K45" s="6">
        <f t="shared" si="22"/>
        <v>0</v>
      </c>
      <c r="L45" s="6">
        <f t="shared" si="23"/>
        <v>0</v>
      </c>
      <c r="M45" s="6">
        <f t="shared" si="24"/>
        <v>0</v>
      </c>
      <c r="N45" s="46">
        <f t="shared" si="24"/>
        <v>0</v>
      </c>
      <c r="P45" s="4" t="str">
        <f t="shared" si="16"/>
        <v>ー</v>
      </c>
      <c r="Q45" s="6">
        <f t="shared" si="25"/>
        <v>0</v>
      </c>
      <c r="R45" s="6">
        <f t="shared" si="26"/>
        <v>0</v>
      </c>
      <c r="S45" s="6">
        <f t="shared" si="27"/>
        <v>0</v>
      </c>
      <c r="T45" s="6">
        <f t="shared" si="28"/>
        <v>0</v>
      </c>
      <c r="U45" s="46">
        <f t="shared" si="28"/>
        <v>0</v>
      </c>
    </row>
    <row r="46" spans="2:21" x14ac:dyDescent="0.4">
      <c r="B46" s="4" t="str">
        <f t="shared" si="14"/>
        <v>ー</v>
      </c>
      <c r="C46" s="6">
        <f t="shared" si="17"/>
        <v>0</v>
      </c>
      <c r="D46" s="6">
        <f t="shared" si="18"/>
        <v>0</v>
      </c>
      <c r="E46" s="6">
        <f t="shared" si="19"/>
        <v>0</v>
      </c>
      <c r="F46" s="6">
        <f t="shared" si="20"/>
        <v>0</v>
      </c>
      <c r="G46" s="46">
        <f t="shared" si="20"/>
        <v>0</v>
      </c>
      <c r="I46" s="4" t="str">
        <f t="shared" si="15"/>
        <v>ー</v>
      </c>
      <c r="J46" s="6">
        <f t="shared" si="21"/>
        <v>0</v>
      </c>
      <c r="K46" s="6">
        <f t="shared" si="22"/>
        <v>0</v>
      </c>
      <c r="L46" s="6">
        <f t="shared" si="23"/>
        <v>0</v>
      </c>
      <c r="M46" s="6">
        <f t="shared" si="24"/>
        <v>0</v>
      </c>
      <c r="N46" s="46">
        <f t="shared" si="24"/>
        <v>0</v>
      </c>
      <c r="P46" s="4" t="str">
        <f t="shared" si="16"/>
        <v>ー</v>
      </c>
      <c r="Q46" s="6">
        <f t="shared" si="25"/>
        <v>0</v>
      </c>
      <c r="R46" s="6">
        <f t="shared" si="26"/>
        <v>0</v>
      </c>
      <c r="S46" s="6">
        <f t="shared" si="27"/>
        <v>0</v>
      </c>
      <c r="T46" s="6">
        <f t="shared" si="28"/>
        <v>0</v>
      </c>
      <c r="U46" s="46">
        <f t="shared" si="28"/>
        <v>0</v>
      </c>
    </row>
    <row r="47" spans="2:21" x14ac:dyDescent="0.4">
      <c r="G47" s="46"/>
      <c r="N47" s="46"/>
      <c r="U47" s="46"/>
    </row>
    <row r="48" spans="2:21" x14ac:dyDescent="0.4">
      <c r="G48" s="46"/>
      <c r="N48" s="46"/>
      <c r="U48" s="46"/>
    </row>
    <row r="49" spans="2:20" x14ac:dyDescent="0.4">
      <c r="B49" s="4" t="str">
        <f t="shared" si="14"/>
        <v>車両</v>
      </c>
      <c r="C49" s="6" t="str">
        <f t="shared" si="17"/>
        <v>Ａ</v>
      </c>
      <c r="D49" s="6" t="str">
        <f t="shared" si="18"/>
        <v>Ｂ</v>
      </c>
      <c r="E49" s="6" t="str">
        <f t="shared" si="19"/>
        <v>Ｃ</v>
      </c>
      <c r="F49" s="6" t="str">
        <f t="shared" si="20"/>
        <v>Ｄ</v>
      </c>
      <c r="I49" s="4" t="str">
        <f t="shared" si="15"/>
        <v>車両</v>
      </c>
      <c r="J49" s="6" t="str">
        <f t="shared" si="21"/>
        <v>Ａ</v>
      </c>
      <c r="K49" s="6" t="str">
        <f t="shared" si="22"/>
        <v>Ｂ</v>
      </c>
      <c r="L49" s="6" t="str">
        <f t="shared" si="23"/>
        <v>Ｃ</v>
      </c>
      <c r="M49" s="6" t="str">
        <f t="shared" si="24"/>
        <v>Ｄ</v>
      </c>
      <c r="P49" s="4" t="str">
        <f t="shared" si="16"/>
        <v>車両</v>
      </c>
      <c r="Q49" s="6" t="str">
        <f t="shared" si="25"/>
        <v>Ａ</v>
      </c>
      <c r="R49" s="6" t="str">
        <f t="shared" si="26"/>
        <v>Ｂ</v>
      </c>
      <c r="S49" s="6" t="str">
        <f t="shared" si="27"/>
        <v>Ｃ</v>
      </c>
      <c r="T49" s="6" t="str">
        <f t="shared" si="28"/>
        <v>Ｄ</v>
      </c>
    </row>
    <row r="50" spans="2:20" x14ac:dyDescent="0.4">
      <c r="B50" s="4" t="str">
        <f t="shared" si="14"/>
        <v>なし</v>
      </c>
      <c r="C50" s="6">
        <f t="shared" si="17"/>
        <v>0</v>
      </c>
      <c r="D50" s="6">
        <f t="shared" si="18"/>
        <v>0</v>
      </c>
      <c r="E50" s="6">
        <f t="shared" si="19"/>
        <v>0</v>
      </c>
      <c r="F50" s="6">
        <f t="shared" si="20"/>
        <v>0</v>
      </c>
      <c r="I50" s="4" t="str">
        <f t="shared" si="15"/>
        <v>なし</v>
      </c>
      <c r="J50" s="6">
        <f t="shared" si="21"/>
        <v>0</v>
      </c>
      <c r="K50" s="6">
        <f t="shared" si="22"/>
        <v>0</v>
      </c>
      <c r="L50" s="6">
        <f t="shared" si="23"/>
        <v>0</v>
      </c>
      <c r="M50" s="6">
        <f t="shared" si="24"/>
        <v>0</v>
      </c>
      <c r="P50" s="4" t="str">
        <f t="shared" si="16"/>
        <v>なし</v>
      </c>
      <c r="Q50" s="6">
        <f t="shared" si="25"/>
        <v>0</v>
      </c>
      <c r="R50" s="6">
        <f t="shared" si="26"/>
        <v>0</v>
      </c>
      <c r="S50" s="6">
        <f t="shared" si="27"/>
        <v>0</v>
      </c>
      <c r="T50" s="6">
        <f t="shared" si="28"/>
        <v>0</v>
      </c>
    </row>
    <row r="51" spans="2:20" x14ac:dyDescent="0.4">
      <c r="B51" s="4" t="str">
        <f t="shared" si="14"/>
        <v>3m未満</v>
      </c>
      <c r="C51" s="6">
        <f t="shared" si="17"/>
        <v>20400</v>
      </c>
      <c r="D51" s="6">
        <f t="shared" si="18"/>
        <v>21600</v>
      </c>
      <c r="E51" s="6">
        <f t="shared" si="19"/>
        <v>27000</v>
      </c>
      <c r="F51" s="6">
        <f t="shared" si="20"/>
        <v>28200</v>
      </c>
      <c r="I51" s="4" t="str">
        <f t="shared" si="15"/>
        <v>3m未満</v>
      </c>
      <c r="J51" s="6">
        <f t="shared" si="21"/>
        <v>20400</v>
      </c>
      <c r="K51" s="6">
        <f t="shared" si="22"/>
        <v>21600</v>
      </c>
      <c r="L51" s="6">
        <f t="shared" si="23"/>
        <v>27000</v>
      </c>
      <c r="M51" s="6">
        <f t="shared" si="24"/>
        <v>28200</v>
      </c>
      <c r="P51" s="4" t="str">
        <f t="shared" si="16"/>
        <v>3m未満</v>
      </c>
      <c r="Q51" s="6">
        <f t="shared" si="25"/>
        <v>20400</v>
      </c>
      <c r="R51" s="6">
        <f t="shared" si="26"/>
        <v>21600</v>
      </c>
      <c r="S51" s="6">
        <f t="shared" si="27"/>
        <v>27000</v>
      </c>
      <c r="T51" s="6">
        <f t="shared" si="28"/>
        <v>28200</v>
      </c>
    </row>
    <row r="52" spans="2:20" x14ac:dyDescent="0.4">
      <c r="B52" s="4" t="str">
        <f t="shared" si="14"/>
        <v>4m未満</v>
      </c>
      <c r="C52" s="6">
        <f t="shared" si="17"/>
        <v>22800</v>
      </c>
      <c r="D52" s="6">
        <f t="shared" si="18"/>
        <v>24400</v>
      </c>
      <c r="E52" s="6">
        <f t="shared" si="19"/>
        <v>30600</v>
      </c>
      <c r="F52" s="6">
        <f t="shared" si="20"/>
        <v>32000</v>
      </c>
      <c r="I52" s="4" t="str">
        <f t="shared" si="15"/>
        <v>4m未満</v>
      </c>
      <c r="J52" s="6">
        <f t="shared" si="21"/>
        <v>22800</v>
      </c>
      <c r="K52" s="6">
        <f t="shared" si="22"/>
        <v>24400</v>
      </c>
      <c r="L52" s="6">
        <f t="shared" si="23"/>
        <v>30600</v>
      </c>
      <c r="M52" s="6">
        <f t="shared" si="24"/>
        <v>32000</v>
      </c>
      <c r="P52" s="4" t="str">
        <f t="shared" si="16"/>
        <v>4m未満</v>
      </c>
      <c r="Q52" s="6">
        <f t="shared" si="25"/>
        <v>22800</v>
      </c>
      <c r="R52" s="6">
        <f t="shared" si="26"/>
        <v>24400</v>
      </c>
      <c r="S52" s="6">
        <f t="shared" si="27"/>
        <v>30600</v>
      </c>
      <c r="T52" s="6">
        <f t="shared" si="28"/>
        <v>32000</v>
      </c>
    </row>
    <row r="53" spans="2:20" x14ac:dyDescent="0.4">
      <c r="B53" s="4" t="str">
        <f t="shared" si="14"/>
        <v>5m未満</v>
      </c>
      <c r="C53" s="6">
        <f t="shared" si="17"/>
        <v>25500</v>
      </c>
      <c r="D53" s="6">
        <f t="shared" si="18"/>
        <v>28000</v>
      </c>
      <c r="E53" s="6">
        <f t="shared" si="19"/>
        <v>35000</v>
      </c>
      <c r="F53" s="6">
        <f t="shared" si="20"/>
        <v>36500</v>
      </c>
      <c r="I53" s="4" t="str">
        <f t="shared" si="15"/>
        <v>5m未満</v>
      </c>
      <c r="J53" s="6">
        <f t="shared" si="21"/>
        <v>25500</v>
      </c>
      <c r="K53" s="6">
        <f t="shared" si="22"/>
        <v>28000</v>
      </c>
      <c r="L53" s="6">
        <f t="shared" si="23"/>
        <v>35000</v>
      </c>
      <c r="M53" s="6">
        <f t="shared" si="24"/>
        <v>36500</v>
      </c>
      <c r="P53" s="4" t="str">
        <f t="shared" si="16"/>
        <v>5m未満</v>
      </c>
      <c r="Q53" s="6">
        <f t="shared" si="25"/>
        <v>25500</v>
      </c>
      <c r="R53" s="6">
        <f t="shared" si="26"/>
        <v>28000</v>
      </c>
      <c r="S53" s="6">
        <f t="shared" si="27"/>
        <v>35000</v>
      </c>
      <c r="T53" s="6">
        <f t="shared" si="28"/>
        <v>36500</v>
      </c>
    </row>
    <row r="54" spans="2:20" x14ac:dyDescent="0.4">
      <c r="B54" s="4" t="str">
        <f t="shared" si="14"/>
        <v>6m未満</v>
      </c>
      <c r="C54" s="6">
        <f t="shared" si="17"/>
        <v>30600</v>
      </c>
      <c r="D54" s="6">
        <f t="shared" si="18"/>
        <v>34200</v>
      </c>
      <c r="E54" s="6">
        <f t="shared" si="19"/>
        <v>42400</v>
      </c>
      <c r="F54" s="6">
        <f t="shared" si="20"/>
        <v>44200</v>
      </c>
      <c r="I54" s="4" t="str">
        <f t="shared" si="15"/>
        <v>6m未満</v>
      </c>
      <c r="J54" s="6">
        <f t="shared" si="21"/>
        <v>30600</v>
      </c>
      <c r="K54" s="6">
        <f t="shared" si="22"/>
        <v>34200</v>
      </c>
      <c r="L54" s="6">
        <f t="shared" si="23"/>
        <v>42400</v>
      </c>
      <c r="M54" s="6">
        <f t="shared" si="24"/>
        <v>44200</v>
      </c>
      <c r="P54" s="4" t="str">
        <f t="shared" si="16"/>
        <v>6m未満</v>
      </c>
      <c r="Q54" s="6">
        <f t="shared" si="25"/>
        <v>30600</v>
      </c>
      <c r="R54" s="6">
        <f t="shared" si="26"/>
        <v>34200</v>
      </c>
      <c r="S54" s="6">
        <f t="shared" si="27"/>
        <v>42400</v>
      </c>
      <c r="T54" s="6">
        <f t="shared" si="28"/>
        <v>44200</v>
      </c>
    </row>
    <row r="56" spans="2:20" x14ac:dyDescent="0.4">
      <c r="B56" s="4" t="s">
        <v>66</v>
      </c>
      <c r="C56" s="6">
        <f>C36</f>
        <v>8500</v>
      </c>
      <c r="D56" s="6">
        <f t="shared" ref="D56:F56" si="29">D36</f>
        <v>9000</v>
      </c>
      <c r="E56" s="6">
        <f t="shared" si="29"/>
        <v>12500</v>
      </c>
      <c r="F56" s="6">
        <f t="shared" si="29"/>
        <v>13000</v>
      </c>
      <c r="I56" s="4" t="s">
        <v>66</v>
      </c>
      <c r="J56" s="6">
        <f>J36</f>
        <v>8500</v>
      </c>
      <c r="K56" s="6">
        <f t="shared" ref="K56:M56" si="30">K36</f>
        <v>9000</v>
      </c>
      <c r="L56" s="6">
        <f t="shared" si="30"/>
        <v>12500</v>
      </c>
      <c r="M56" s="6">
        <f t="shared" si="30"/>
        <v>13000</v>
      </c>
      <c r="P56" s="4" t="s">
        <v>66</v>
      </c>
      <c r="Q56" s="6">
        <f>Q36</f>
        <v>8500</v>
      </c>
      <c r="R56" s="6">
        <f t="shared" ref="R56:T56" si="31">R36</f>
        <v>9000</v>
      </c>
      <c r="S56" s="6">
        <f t="shared" si="31"/>
        <v>12500</v>
      </c>
      <c r="T56" s="6">
        <f t="shared" si="31"/>
        <v>13000</v>
      </c>
    </row>
    <row r="58" spans="2:20" x14ac:dyDescent="0.4">
      <c r="B58" s="4" t="str">
        <f>IF($B$2=$B$67,B90,IF($B$2=$I$67,I90,IF($B$2=$P$67,P90,IF($B$2=$W$67,W90,IF($B$2=$AD$67,AD90)))))</f>
        <v>二輪</v>
      </c>
      <c r="C58" s="6" t="str">
        <f>IF($B$2=$B$67,C90,IF($B$2=$I$67,J90,IF($B$2=$P$67,Q90,IF($B$2=$W$67,X90,IF($B$2=$AD$67,AE90)))))</f>
        <v>Ａ</v>
      </c>
      <c r="D58" s="6" t="str">
        <f>IF($B$2=$B$67,D90,IF($B$2=$I$67,K90,IF($B$2=$P$67,R90,IF($B$2=$W$67,Y90,IF($B$2=$AD$67,AF90)))))</f>
        <v>Ｂ</v>
      </c>
      <c r="E58" s="6" t="str">
        <f>IF($B$2=$B$67,E90,IF($B$2=$I$67,L90,IF($B$2=$P$67,S90,IF($B$2=$W$67,Z90,IF($B$2=$AD$67,AG90)))))</f>
        <v>Ｃ</v>
      </c>
      <c r="F58" s="6" t="str">
        <f>IF($B$2=$B$67,F90,IF($B$2=$I$67,M90,IF($B$2=$P$67,T90,IF($B$2=$W$67,AA90,IF($B$2=$AD$67,AH90)))))</f>
        <v>Ｄ</v>
      </c>
      <c r="I58" s="4" t="str">
        <f>IF($I$2=$B$67,B90,IF($I$2=$I$67,I90,IF($I$2=$P$67,P90,IF($I$2=$W$67,W90,IF($I$2=$AD$67,AD90)))))</f>
        <v>二輪</v>
      </c>
      <c r="J58" s="6" t="str">
        <f>IF($I$2=$B$67,C90,IF($I$2=$I$67,J90,IF($I$2=$P$67,Q90,IF($I$2=$W$67,X90,IF($I$2=$AD$67,AE90)))))</f>
        <v>Ａ</v>
      </c>
      <c r="K58" s="6" t="str">
        <f>IF($I$2=$B$67,D90,IF($I$2=$I$67,K90,IF($I$2=$P$67,R90,IF($I$2=$W$67,Y90,IF($I$2=$AD$67,AF90)))))</f>
        <v>Ｂ</v>
      </c>
      <c r="L58" s="6" t="str">
        <f>IF($I$2=$B$67,E90,IF($I$2=$I$67,L90,IF($I$2=$P$67,S90,IF($I$2=$W$67,Z90,IF($I$2=$AD$67,AG90)))))</f>
        <v>Ｃ</v>
      </c>
      <c r="M58" s="6" t="str">
        <f>IF($I$2=$B$67,F90,IF($I$2=$I$67,M90,IF($I$2=$P$67,T90,IF($I$2=$W$67,AA90,IF($I$2=$AD$67,AH90)))))</f>
        <v>Ｄ</v>
      </c>
      <c r="P58" s="4" t="str">
        <f>IF($P$2=$B$67,B90,IF($P$2=$I$67,I90,IF($P$2=$P$67,P90,IF($P$2=$W$67,W90,IF($P$2=$AD$67,AD90)))))</f>
        <v>二輪</v>
      </c>
      <c r="Q58" s="6" t="str">
        <f>IF($P$2=$B$67,C90,IF($P$2=$I$67,J90,IF($P$2=$P$67,Q90,IF($P$2=$W$67,X90,IF($P$2=$AD$67,AE90)))))</f>
        <v>Ａ</v>
      </c>
      <c r="R58" s="6" t="str">
        <f>IF($P$2=$B$67,D90,IF($P$2=$I$67,K90,IF($P$2=$P$67,R90,IF($P$2=$W$67,Y90,IF($P$2=$AD$67,AF90)))))</f>
        <v>Ｂ</v>
      </c>
      <c r="S58" s="6" t="str">
        <f>IF($P$2=$B$67,E90,IF($P$2=$I$67,L90,IF($P$2=$P$67,S90,IF($P$2=$W$67,Z90,IF($P$2=$AD$67,AG90)))))</f>
        <v>Ｃ</v>
      </c>
      <c r="T58" s="6" t="str">
        <f>IF($P$2=$B$67,F90,IF($P$2=$I$67,M90,IF($P$2=$P$67,T90,IF($P$2=$W$67,AA90,IF($P$2=$AD$67,AH90)))))</f>
        <v>Ｄ</v>
      </c>
    </row>
    <row r="59" spans="2:20" x14ac:dyDescent="0.4">
      <c r="B59" s="4" t="str">
        <f t="shared" ref="B59" si="32">IF($B$2=$B$67,B91,IF($B$2=$I$67,I91,IF($B$2=$P$67,P91,IF($B$2=$W$67,W91,IF($B$2=$AD$67,AD91)))))</f>
        <v>なし</v>
      </c>
      <c r="C59" s="6">
        <f t="shared" ref="C59" si="33">IF($B$2=$B$67,C91,IF($B$2=$I$67,J91,IF($B$2=$P$67,Q91,IF($B$2=$W$67,X91,IF($B$2=$AD$67,AE91)))))</f>
        <v>0</v>
      </c>
      <c r="D59" s="6">
        <f t="shared" ref="D59" si="34">IF($B$2=$B$67,D91,IF($B$2=$I$67,K91,IF($B$2=$P$67,R91,IF($B$2=$W$67,Y91,IF($B$2=$AD$67,AF91)))))</f>
        <v>0</v>
      </c>
      <c r="E59" s="6">
        <f t="shared" ref="E59" si="35">IF($B$2=$B$67,E91,IF($B$2=$I$67,L91,IF($B$2=$P$67,S91,IF($B$2=$W$67,Z91,IF($B$2=$AD$67,AG91)))))</f>
        <v>0</v>
      </c>
      <c r="F59" s="6">
        <f t="shared" ref="F59" si="36">IF($B$2=$B$67,F91,IF($B$2=$I$67,M91,IF($B$2=$P$67,T91,IF($B$2=$W$67,AA91,IF($B$2=$AD$67,AH91)))))</f>
        <v>0</v>
      </c>
      <c r="I59" s="4" t="str">
        <f>IF($I$2=$B$67,B91,IF($I$2=$I$67,I91,IF($I$2=$P$67,P91,IF($I$2=$W$67,W91,IF($I$2=$AD$67,AD91)))))</f>
        <v>なし</v>
      </c>
      <c r="J59" s="6">
        <f t="shared" ref="J59" si="37">IF($B$2=$B$67,J91,IF($B$2=$I$67,Q91,IF($B$2=$P$67,X91,IF($B$2=$W$67,AE91,IF($B$2=$AD$67,AL91)))))</f>
        <v>0</v>
      </c>
      <c r="K59" s="6">
        <f t="shared" ref="K59" si="38">IF($B$2=$B$67,K91,IF($B$2=$I$67,R91,IF($B$2=$P$67,Y91,IF($B$2=$W$67,AF91,IF($B$2=$AD$67,AM91)))))</f>
        <v>0</v>
      </c>
      <c r="L59" s="6">
        <f t="shared" ref="L59" si="39">IF($B$2=$B$67,L91,IF($B$2=$I$67,S91,IF($B$2=$P$67,Z91,IF($B$2=$W$67,AG91,IF($B$2=$AD$67,AN91)))))</f>
        <v>0</v>
      </c>
      <c r="M59" s="6">
        <f t="shared" ref="M59" si="40">IF($B$2=$B$67,M91,IF($B$2=$I$67,T91,IF($B$2=$P$67,AA91,IF($B$2=$W$67,AH91,IF($B$2=$AD$67,AO91)))))</f>
        <v>0</v>
      </c>
      <c r="P59" s="4" t="str">
        <f>IF($P$2=$B$67,B91,IF($P$2=$I$67,I91,IF($P$2=$P$67,P91,IF($P$2=$W$67,W91,IF($P$2=$AD$67,AD91)))))</f>
        <v>なし</v>
      </c>
      <c r="Q59" s="6">
        <f t="shared" ref="Q59" si="41">IF($B$2=$B$67,Q91,IF($B$2=$I$67,X91,IF($B$2=$P$67,AE91,IF($B$2=$W$67,AL91,IF($B$2=$AD$67,AR91)))))</f>
        <v>0</v>
      </c>
      <c r="R59" s="6">
        <f t="shared" ref="R59" si="42">IF($B$2=$B$67,R91,IF($B$2=$I$67,Y91,IF($B$2=$P$67,AF91,IF($B$2=$W$67,AM91,IF($B$2=$AD$67,AS91)))))</f>
        <v>0</v>
      </c>
      <c r="S59" s="6">
        <f t="shared" ref="S59" si="43">IF($B$2=$B$67,S91,IF($B$2=$I$67,Z91,IF($B$2=$P$67,AG91,IF($B$2=$W$67,AN91,IF($B$2=$AD$67,AT91)))))</f>
        <v>0</v>
      </c>
      <c r="T59" s="6">
        <f t="shared" ref="T59" si="44">IF($B$2=$B$67,T91,IF($B$2=$I$67,AA91,IF($B$2=$P$67,AH91,IF($B$2=$W$67,AO91,IF($B$2=$AD$67,AU91)))))</f>
        <v>0</v>
      </c>
    </row>
    <row r="60" spans="2:20" x14ac:dyDescent="0.4">
      <c r="B60" s="4" t="str">
        <f t="shared" ref="B60:F63" si="45">IF($B$2=$B$67,B92,IF($B$2=$I$67,I92,IF($B$2=$P$67,P92,IF($B$2=$W$67,W92,IF($B$2=$AD$67,AD92)))))</f>
        <v>125cc未満</v>
      </c>
      <c r="C60" s="6">
        <f t="shared" si="45"/>
        <v>6000</v>
      </c>
      <c r="D60" s="6">
        <f t="shared" si="45"/>
        <v>7200</v>
      </c>
      <c r="E60" s="6">
        <f t="shared" si="45"/>
        <v>8600</v>
      </c>
      <c r="F60" s="6">
        <f t="shared" si="45"/>
        <v>9000</v>
      </c>
      <c r="I60" s="4" t="str">
        <f>IF($I$2=$B$67,B92,IF($I$2=$I$67,I92,IF($I$2=$P$67,P92,IF($I$2=$W$67,W92,IF($I$2=$AD$67,AD92)))))</f>
        <v>125cc未満</v>
      </c>
      <c r="J60" s="6">
        <f t="shared" ref="J60:M63" si="46">IF($I$2=$B$67,C92,IF($I$2=$I$67,J92,IF($I$2=$P$67,Q92,IF($I$2=$W$67,X92,IF($I$2=$AD$67,AE92)))))</f>
        <v>6000</v>
      </c>
      <c r="K60" s="6">
        <f t="shared" si="46"/>
        <v>7200</v>
      </c>
      <c r="L60" s="6">
        <f t="shared" si="46"/>
        <v>8600</v>
      </c>
      <c r="M60" s="6">
        <f t="shared" si="46"/>
        <v>9000</v>
      </c>
      <c r="P60" s="4" t="str">
        <f>IF($P$2=$B$67,B92,IF($P$2=$I$67,I92,IF($P$2=$P$67,P92,IF($P$2=$W$67,W92,IF($P$2=$AD$67,AD92)))))</f>
        <v>125cc未満</v>
      </c>
      <c r="Q60" s="6">
        <f t="shared" ref="Q60:T63" si="47">IF($P$2=$B$67,C92,IF($P$2=$I$67,J92,IF($P$2=$P$67,Q92,IF($P$2=$W$67,X92,IF($P$2=$AD$67,AE92)))))</f>
        <v>6000</v>
      </c>
      <c r="R60" s="6">
        <f t="shared" si="47"/>
        <v>7200</v>
      </c>
      <c r="S60" s="6">
        <f t="shared" si="47"/>
        <v>8600</v>
      </c>
      <c r="T60" s="6">
        <f t="shared" si="47"/>
        <v>9000</v>
      </c>
    </row>
    <row r="61" spans="2:20" x14ac:dyDescent="0.4">
      <c r="B61" s="4" t="str">
        <f t="shared" si="45"/>
        <v>750cc未満</v>
      </c>
      <c r="C61" s="6">
        <f t="shared" si="45"/>
        <v>8200</v>
      </c>
      <c r="D61" s="6">
        <f t="shared" si="45"/>
        <v>9600</v>
      </c>
      <c r="E61" s="6">
        <f t="shared" si="45"/>
        <v>12200</v>
      </c>
      <c r="F61" s="6">
        <f t="shared" si="45"/>
        <v>12800</v>
      </c>
      <c r="I61" s="4" t="str">
        <f>IF($I$2=$B$67,B93,IF($I$2=$I$67,I93,IF($I$2=$P$67,P93,IF($I$2=$W$67,W93,IF($I$2=$AD$67,AD93)))))</f>
        <v>750cc未満</v>
      </c>
      <c r="J61" s="6">
        <f t="shared" si="46"/>
        <v>8200</v>
      </c>
      <c r="K61" s="6">
        <f t="shared" si="46"/>
        <v>9600</v>
      </c>
      <c r="L61" s="6">
        <f t="shared" si="46"/>
        <v>12200</v>
      </c>
      <c r="M61" s="6">
        <f t="shared" si="46"/>
        <v>12800</v>
      </c>
      <c r="P61" s="4" t="str">
        <f>IF($P$2=$B$67,B93,IF($P$2=$I$67,I93,IF($P$2=$P$67,P93,IF($P$2=$W$67,W93,IF($P$2=$AD$67,AD93)))))</f>
        <v>750cc未満</v>
      </c>
      <c r="Q61" s="6">
        <f t="shared" si="47"/>
        <v>8200</v>
      </c>
      <c r="R61" s="6">
        <f t="shared" si="47"/>
        <v>9600</v>
      </c>
      <c r="S61" s="6">
        <f t="shared" si="47"/>
        <v>12200</v>
      </c>
      <c r="T61" s="6">
        <f t="shared" si="47"/>
        <v>12800</v>
      </c>
    </row>
    <row r="62" spans="2:20" x14ac:dyDescent="0.4">
      <c r="B62" s="4" t="str">
        <f t="shared" si="45"/>
        <v>750cc以上</v>
      </c>
      <c r="C62" s="6">
        <f t="shared" si="45"/>
        <v>10000</v>
      </c>
      <c r="D62" s="6">
        <f t="shared" si="45"/>
        <v>12000</v>
      </c>
      <c r="E62" s="6">
        <f t="shared" si="45"/>
        <v>15600</v>
      </c>
      <c r="F62" s="6">
        <f t="shared" si="45"/>
        <v>16200</v>
      </c>
      <c r="I62" s="4" t="str">
        <f>IF($I$2=$B$67,B94,IF($I$2=$I$67,I94,IF($I$2=$P$67,P94,IF($I$2=$W$67,W94,IF($I$2=$AD$67,AD94)))))</f>
        <v>750cc以上</v>
      </c>
      <c r="J62" s="6">
        <f t="shared" si="46"/>
        <v>10000</v>
      </c>
      <c r="K62" s="6">
        <f t="shared" si="46"/>
        <v>12000</v>
      </c>
      <c r="L62" s="6">
        <f t="shared" si="46"/>
        <v>15600</v>
      </c>
      <c r="M62" s="6">
        <f t="shared" si="46"/>
        <v>16200</v>
      </c>
      <c r="P62" s="4" t="str">
        <f>IF($P$2=$B$67,B94,IF($P$2=$I$67,I94,IF($P$2=$P$67,P94,IF($P$2=$W$67,W94,IF($P$2=$AD$67,AD94)))))</f>
        <v>750cc以上</v>
      </c>
      <c r="Q62" s="6">
        <f t="shared" si="47"/>
        <v>10000</v>
      </c>
      <c r="R62" s="6">
        <f t="shared" si="47"/>
        <v>12000</v>
      </c>
      <c r="S62" s="6">
        <f t="shared" si="47"/>
        <v>15600</v>
      </c>
      <c r="T62" s="6">
        <f t="shared" si="47"/>
        <v>16200</v>
      </c>
    </row>
    <row r="63" spans="2:20" x14ac:dyDescent="0.4">
      <c r="B63" s="4">
        <f t="shared" si="45"/>
        <v>0</v>
      </c>
      <c r="C63" s="6">
        <f t="shared" si="45"/>
        <v>0</v>
      </c>
      <c r="D63" s="6">
        <f t="shared" si="45"/>
        <v>0</v>
      </c>
      <c r="E63" s="6">
        <f t="shared" si="45"/>
        <v>0</v>
      </c>
      <c r="F63" s="6">
        <f t="shared" si="45"/>
        <v>0</v>
      </c>
      <c r="I63" s="4">
        <f>IF($I$2=$B$67,B95,IF($I$2=$I$67,I95,IF($I$2=$P$67,P95,IF($I$2=$W$67,W95,IF($I$2=$AD$67,AD95)))))</f>
        <v>0</v>
      </c>
      <c r="J63" s="6">
        <f t="shared" si="46"/>
        <v>0</v>
      </c>
      <c r="K63" s="6">
        <f t="shared" si="46"/>
        <v>0</v>
      </c>
      <c r="L63" s="6">
        <f t="shared" si="46"/>
        <v>0</v>
      </c>
      <c r="M63" s="6">
        <f t="shared" si="46"/>
        <v>0</v>
      </c>
      <c r="P63" s="4">
        <f>IF($P$2=$B$67,B95,IF($P$2=$I$67,I95,IF($P$2=$P$67,P95,IF($P$2=$W$67,W95,IF($P$2=$AD$67,AD95)))))</f>
        <v>0</v>
      </c>
      <c r="Q63" s="6">
        <f t="shared" si="47"/>
        <v>0</v>
      </c>
      <c r="R63" s="6">
        <f t="shared" si="47"/>
        <v>0</v>
      </c>
      <c r="S63" s="6">
        <f t="shared" si="47"/>
        <v>0</v>
      </c>
      <c r="T63" s="6">
        <f t="shared" si="47"/>
        <v>0</v>
      </c>
    </row>
    <row r="67" spans="2:35" ht="18.75" x14ac:dyDescent="0.4">
      <c r="B67" s="87" t="s">
        <v>3</v>
      </c>
      <c r="C67" s="88"/>
      <c r="D67" s="88"/>
      <c r="E67" s="88"/>
      <c r="F67" s="88"/>
      <c r="G67" s="89"/>
      <c r="I67" s="87" t="s">
        <v>19</v>
      </c>
      <c r="J67" s="88"/>
      <c r="K67" s="88"/>
      <c r="L67" s="88"/>
      <c r="M67" s="88"/>
      <c r="N67" s="89"/>
      <c r="P67" s="40" t="s">
        <v>18</v>
      </c>
      <c r="Q67" s="88"/>
      <c r="R67" s="88"/>
      <c r="S67" s="88"/>
      <c r="T67" s="88"/>
      <c r="U67" s="89"/>
      <c r="W67" s="40" t="s">
        <v>29</v>
      </c>
      <c r="X67" s="87"/>
      <c r="Y67" s="87"/>
      <c r="Z67" s="87"/>
      <c r="AA67" s="87"/>
      <c r="AB67" s="89"/>
      <c r="AD67" s="40" t="s">
        <v>20</v>
      </c>
      <c r="AE67" s="87"/>
      <c r="AF67" s="87"/>
      <c r="AG67" s="87"/>
      <c r="AH67" s="87"/>
      <c r="AI67" s="89"/>
    </row>
    <row r="68" spans="2:35" s="5" customFormat="1" x14ac:dyDescent="0.4">
      <c r="B68" s="90" t="s">
        <v>36</v>
      </c>
      <c r="C68" s="91" t="s">
        <v>30</v>
      </c>
      <c r="D68" s="91" t="s">
        <v>31</v>
      </c>
      <c r="E68" s="91" t="s">
        <v>32</v>
      </c>
      <c r="F68" s="91" t="s">
        <v>33</v>
      </c>
      <c r="G68" s="90" t="s">
        <v>149</v>
      </c>
      <c r="I68" s="90" t="s">
        <v>36</v>
      </c>
      <c r="J68" s="91" t="s">
        <v>30</v>
      </c>
      <c r="K68" s="91" t="s">
        <v>31</v>
      </c>
      <c r="L68" s="91" t="s">
        <v>32</v>
      </c>
      <c r="M68" s="91" t="s">
        <v>33</v>
      </c>
      <c r="N68" s="90" t="s">
        <v>149</v>
      </c>
      <c r="P68" s="90" t="s">
        <v>36</v>
      </c>
      <c r="Q68" s="91" t="s">
        <v>30</v>
      </c>
      <c r="R68" s="91" t="s">
        <v>31</v>
      </c>
      <c r="S68" s="91" t="s">
        <v>32</v>
      </c>
      <c r="T68" s="91" t="s">
        <v>33</v>
      </c>
      <c r="U68" s="90" t="s">
        <v>149</v>
      </c>
      <c r="W68" s="90" t="s">
        <v>36</v>
      </c>
      <c r="X68" s="91" t="s">
        <v>30</v>
      </c>
      <c r="Y68" s="91" t="s">
        <v>31</v>
      </c>
      <c r="Z68" s="91" t="s">
        <v>32</v>
      </c>
      <c r="AA68" s="91" t="s">
        <v>33</v>
      </c>
      <c r="AB68" s="90" t="s">
        <v>149</v>
      </c>
      <c r="AD68" s="90" t="s">
        <v>36</v>
      </c>
      <c r="AE68" s="91" t="s">
        <v>30</v>
      </c>
      <c r="AF68" s="91" t="s">
        <v>31</v>
      </c>
      <c r="AG68" s="91" t="s">
        <v>32</v>
      </c>
      <c r="AH68" s="91" t="s">
        <v>33</v>
      </c>
      <c r="AI68" s="90" t="s">
        <v>149</v>
      </c>
    </row>
    <row r="69" spans="2:35" x14ac:dyDescent="0.4">
      <c r="B69" s="87" t="s">
        <v>45</v>
      </c>
      <c r="C69" s="88">
        <v>12000</v>
      </c>
      <c r="D69" s="88">
        <v>13500</v>
      </c>
      <c r="E69" s="88">
        <v>20000</v>
      </c>
      <c r="F69" s="88">
        <v>20500</v>
      </c>
      <c r="G69" s="92" t="s">
        <v>150</v>
      </c>
      <c r="I69" s="87" t="s">
        <v>45</v>
      </c>
      <c r="J69" s="88">
        <v>12000</v>
      </c>
      <c r="K69" s="88">
        <v>13500</v>
      </c>
      <c r="L69" s="88">
        <v>20000</v>
      </c>
      <c r="M69" s="88">
        <v>20500</v>
      </c>
      <c r="N69" s="92" t="s">
        <v>150</v>
      </c>
      <c r="P69" s="87" t="s">
        <v>60</v>
      </c>
      <c r="Q69" s="88">
        <v>8500</v>
      </c>
      <c r="R69" s="88">
        <v>9000</v>
      </c>
      <c r="S69" s="88">
        <v>12500</v>
      </c>
      <c r="T69" s="88">
        <v>13000</v>
      </c>
      <c r="U69" s="92" t="s">
        <v>150</v>
      </c>
      <c r="W69" s="87" t="s">
        <v>62</v>
      </c>
      <c r="X69" s="88">
        <v>12000</v>
      </c>
      <c r="Y69" s="88">
        <v>13500</v>
      </c>
      <c r="Z69" s="88">
        <v>20000</v>
      </c>
      <c r="AA69" s="88">
        <v>20500</v>
      </c>
      <c r="AB69" s="92" t="s">
        <v>150</v>
      </c>
      <c r="AD69" s="87" t="s">
        <v>61</v>
      </c>
      <c r="AE69" s="88">
        <v>8500</v>
      </c>
      <c r="AF69" s="88">
        <v>9000</v>
      </c>
      <c r="AG69" s="88">
        <v>12500</v>
      </c>
      <c r="AH69" s="88">
        <v>13000</v>
      </c>
      <c r="AI69" s="93" t="s">
        <v>150</v>
      </c>
    </row>
    <row r="70" spans="2:35" x14ac:dyDescent="0.4">
      <c r="B70" s="87" t="s">
        <v>46</v>
      </c>
      <c r="C70" s="88">
        <v>19000</v>
      </c>
      <c r="D70" s="88">
        <v>20500</v>
      </c>
      <c r="E70" s="88">
        <v>25500</v>
      </c>
      <c r="F70" s="88">
        <v>26000</v>
      </c>
      <c r="G70" s="92" t="s">
        <v>150</v>
      </c>
      <c r="I70" s="87" t="s">
        <v>46</v>
      </c>
      <c r="J70" s="88">
        <v>19000</v>
      </c>
      <c r="K70" s="88">
        <v>20500</v>
      </c>
      <c r="L70" s="88">
        <v>25500</v>
      </c>
      <c r="M70" s="88">
        <v>26000</v>
      </c>
      <c r="N70" s="92" t="s">
        <v>150</v>
      </c>
      <c r="P70" s="87" t="s">
        <v>45</v>
      </c>
      <c r="Q70" s="88">
        <v>10500</v>
      </c>
      <c r="R70" s="88">
        <v>11500</v>
      </c>
      <c r="S70" s="88">
        <v>16500</v>
      </c>
      <c r="T70" s="88">
        <v>17000</v>
      </c>
      <c r="U70" s="92" t="s">
        <v>150</v>
      </c>
      <c r="W70" s="87" t="s">
        <v>45</v>
      </c>
      <c r="X70" s="88">
        <v>12000</v>
      </c>
      <c r="Y70" s="88">
        <v>13500</v>
      </c>
      <c r="Z70" s="88">
        <v>20000</v>
      </c>
      <c r="AA70" s="88">
        <v>20500</v>
      </c>
      <c r="AB70" s="92" t="s">
        <v>150</v>
      </c>
      <c r="AD70" s="87" t="s">
        <v>62</v>
      </c>
      <c r="AE70" s="88">
        <v>9500</v>
      </c>
      <c r="AF70" s="88">
        <v>10000</v>
      </c>
      <c r="AG70" s="88">
        <v>15000</v>
      </c>
      <c r="AH70" s="88">
        <v>15500</v>
      </c>
      <c r="AI70" s="93" t="s">
        <v>150</v>
      </c>
    </row>
    <row r="71" spans="2:35" x14ac:dyDescent="0.4">
      <c r="B71" s="87" t="s">
        <v>47</v>
      </c>
      <c r="C71" s="88">
        <v>22500</v>
      </c>
      <c r="D71" s="88">
        <v>25000</v>
      </c>
      <c r="E71" s="88">
        <v>32000</v>
      </c>
      <c r="F71" s="88">
        <v>33000</v>
      </c>
      <c r="G71" s="89" t="s">
        <v>151</v>
      </c>
      <c r="I71" s="87" t="s">
        <v>53</v>
      </c>
      <c r="J71" s="88">
        <v>24000</v>
      </c>
      <c r="K71" s="88">
        <v>26500</v>
      </c>
      <c r="L71" s="88">
        <v>33000</v>
      </c>
      <c r="M71" s="88">
        <v>34000</v>
      </c>
      <c r="N71" s="89" t="s">
        <v>151</v>
      </c>
      <c r="P71" s="87" t="s">
        <v>46</v>
      </c>
      <c r="Q71" s="88">
        <v>12500</v>
      </c>
      <c r="R71" s="88">
        <v>14500</v>
      </c>
      <c r="S71" s="88">
        <v>19500</v>
      </c>
      <c r="T71" s="88">
        <v>20000</v>
      </c>
      <c r="U71" s="92" t="s">
        <v>150</v>
      </c>
      <c r="W71" s="87" t="s">
        <v>46</v>
      </c>
      <c r="X71" s="88">
        <v>19000</v>
      </c>
      <c r="Y71" s="88">
        <v>20500</v>
      </c>
      <c r="Z71" s="88">
        <v>25500</v>
      </c>
      <c r="AA71" s="88">
        <v>26000</v>
      </c>
      <c r="AB71" s="92" t="s">
        <v>150</v>
      </c>
      <c r="AD71" s="87" t="s">
        <v>45</v>
      </c>
      <c r="AE71" s="88">
        <v>10500</v>
      </c>
      <c r="AF71" s="88">
        <v>11500</v>
      </c>
      <c r="AG71" s="88">
        <v>16500</v>
      </c>
      <c r="AH71" s="88">
        <v>17000</v>
      </c>
      <c r="AI71" s="93" t="s">
        <v>150</v>
      </c>
    </row>
    <row r="72" spans="2:35" x14ac:dyDescent="0.4">
      <c r="B72" s="87" t="s">
        <v>48</v>
      </c>
      <c r="C72" s="88">
        <v>22500</v>
      </c>
      <c r="D72" s="88">
        <v>25000</v>
      </c>
      <c r="E72" s="88">
        <v>32000</v>
      </c>
      <c r="F72" s="88">
        <v>33000</v>
      </c>
      <c r="G72" s="89" t="s">
        <v>151</v>
      </c>
      <c r="I72" s="87" t="s">
        <v>54</v>
      </c>
      <c r="J72" s="88">
        <v>24000</v>
      </c>
      <c r="K72" s="88">
        <v>26500</v>
      </c>
      <c r="L72" s="88">
        <v>33000</v>
      </c>
      <c r="M72" s="88">
        <v>34000</v>
      </c>
      <c r="N72" s="89" t="s">
        <v>151</v>
      </c>
      <c r="P72" s="87" t="s">
        <v>58</v>
      </c>
      <c r="Q72" s="88">
        <v>17000</v>
      </c>
      <c r="R72" s="88">
        <v>19500</v>
      </c>
      <c r="S72" s="88">
        <v>26500</v>
      </c>
      <c r="T72" s="88">
        <v>28000</v>
      </c>
      <c r="U72" s="89" t="s">
        <v>151</v>
      </c>
      <c r="W72" s="87" t="s">
        <v>47</v>
      </c>
      <c r="X72" s="88">
        <v>22500</v>
      </c>
      <c r="Y72" s="88">
        <v>25000</v>
      </c>
      <c r="Z72" s="88">
        <v>32000</v>
      </c>
      <c r="AA72" s="88">
        <v>33000</v>
      </c>
      <c r="AB72" s="89" t="s">
        <v>151</v>
      </c>
      <c r="AD72" s="87" t="s">
        <v>46</v>
      </c>
      <c r="AE72" s="88">
        <v>12500</v>
      </c>
      <c r="AF72" s="88">
        <v>14500</v>
      </c>
      <c r="AG72" s="88">
        <v>19500</v>
      </c>
      <c r="AH72" s="88">
        <v>20000</v>
      </c>
      <c r="AI72" s="93" t="s">
        <v>150</v>
      </c>
    </row>
    <row r="73" spans="2:35" x14ac:dyDescent="0.4">
      <c r="B73" s="87" t="s">
        <v>49</v>
      </c>
      <c r="C73" s="88">
        <v>22500</v>
      </c>
      <c r="D73" s="88">
        <v>25000</v>
      </c>
      <c r="E73" s="88">
        <v>32000</v>
      </c>
      <c r="F73" s="88">
        <v>33000</v>
      </c>
      <c r="G73" s="89" t="s">
        <v>151</v>
      </c>
      <c r="I73" s="87" t="s">
        <v>55</v>
      </c>
      <c r="J73" s="88">
        <v>24000</v>
      </c>
      <c r="K73" s="88">
        <v>26500</v>
      </c>
      <c r="L73" s="88">
        <v>33000</v>
      </c>
      <c r="M73" s="88">
        <v>34000</v>
      </c>
      <c r="N73" s="89" t="s">
        <v>151</v>
      </c>
      <c r="P73" s="87" t="s">
        <v>53</v>
      </c>
      <c r="Q73" s="88">
        <v>18000</v>
      </c>
      <c r="R73" s="88">
        <v>20500</v>
      </c>
      <c r="S73" s="88">
        <v>28500</v>
      </c>
      <c r="T73" s="88">
        <v>29500</v>
      </c>
      <c r="U73" s="89" t="s">
        <v>151</v>
      </c>
      <c r="W73" s="87" t="s">
        <v>48</v>
      </c>
      <c r="X73" s="88">
        <v>22500</v>
      </c>
      <c r="Y73" s="88">
        <v>25000</v>
      </c>
      <c r="Z73" s="88">
        <v>32000</v>
      </c>
      <c r="AA73" s="88">
        <v>33000</v>
      </c>
      <c r="AB73" s="89" t="s">
        <v>151</v>
      </c>
      <c r="AD73" s="87" t="s">
        <v>47</v>
      </c>
      <c r="AE73" s="88">
        <v>15500</v>
      </c>
      <c r="AF73" s="88">
        <v>18000</v>
      </c>
      <c r="AG73" s="88">
        <v>25000</v>
      </c>
      <c r="AH73" s="88">
        <v>26000</v>
      </c>
      <c r="AI73" s="94" t="s">
        <v>151</v>
      </c>
    </row>
    <row r="74" spans="2:35" x14ac:dyDescent="0.4">
      <c r="B74" s="87" t="s">
        <v>50</v>
      </c>
      <c r="C74" s="88">
        <v>34600</v>
      </c>
      <c r="D74" s="88">
        <v>37600</v>
      </c>
      <c r="E74" s="88">
        <v>44800</v>
      </c>
      <c r="F74" s="88">
        <v>45800</v>
      </c>
      <c r="G74" s="89" t="s">
        <v>151</v>
      </c>
      <c r="I74" s="87" t="s">
        <v>50</v>
      </c>
      <c r="J74" s="88">
        <v>34600</v>
      </c>
      <c r="K74" s="88">
        <v>37600</v>
      </c>
      <c r="L74" s="88">
        <v>44800</v>
      </c>
      <c r="M74" s="88">
        <v>45800</v>
      </c>
      <c r="N74" s="89" t="s">
        <v>151</v>
      </c>
      <c r="P74" s="87" t="s">
        <v>59</v>
      </c>
      <c r="Q74" s="88">
        <v>18000</v>
      </c>
      <c r="R74" s="88">
        <v>20500</v>
      </c>
      <c r="S74" s="88">
        <v>28500</v>
      </c>
      <c r="T74" s="88">
        <v>29500</v>
      </c>
      <c r="U74" s="89" t="s">
        <v>151</v>
      </c>
      <c r="W74" s="87" t="s">
        <v>63</v>
      </c>
      <c r="X74" s="88">
        <v>22500</v>
      </c>
      <c r="Y74" s="88">
        <v>25000</v>
      </c>
      <c r="Z74" s="88">
        <v>32000</v>
      </c>
      <c r="AA74" s="88">
        <v>33000</v>
      </c>
      <c r="AB74" s="89" t="s">
        <v>151</v>
      </c>
      <c r="AD74" s="87" t="s">
        <v>48</v>
      </c>
      <c r="AE74" s="88">
        <v>15500</v>
      </c>
      <c r="AF74" s="88">
        <v>18000</v>
      </c>
      <c r="AG74" s="88">
        <v>25000</v>
      </c>
      <c r="AH74" s="88">
        <v>26000</v>
      </c>
      <c r="AI74" s="94" t="s">
        <v>151</v>
      </c>
    </row>
    <row r="75" spans="2:35" x14ac:dyDescent="0.4">
      <c r="B75" s="87" t="s">
        <v>51</v>
      </c>
      <c r="C75" s="88">
        <v>34600</v>
      </c>
      <c r="D75" s="88">
        <v>37600</v>
      </c>
      <c r="E75" s="88">
        <v>44800</v>
      </c>
      <c r="F75" s="88">
        <v>45800</v>
      </c>
      <c r="G75" s="89" t="s">
        <v>151</v>
      </c>
      <c r="I75" s="87" t="s">
        <v>51</v>
      </c>
      <c r="J75" s="88">
        <v>34600</v>
      </c>
      <c r="K75" s="88">
        <v>37600</v>
      </c>
      <c r="L75" s="88">
        <v>44800</v>
      </c>
      <c r="M75" s="88">
        <v>45800</v>
      </c>
      <c r="N75" s="89" t="s">
        <v>151</v>
      </c>
      <c r="P75" s="87" t="s">
        <v>50</v>
      </c>
      <c r="Q75" s="88">
        <v>25400</v>
      </c>
      <c r="R75" s="88">
        <v>28600</v>
      </c>
      <c r="S75" s="88">
        <v>36000</v>
      </c>
      <c r="T75" s="88">
        <v>37400</v>
      </c>
      <c r="U75" s="89" t="s">
        <v>151</v>
      </c>
      <c r="W75" s="87" t="s">
        <v>64</v>
      </c>
      <c r="X75" s="88">
        <v>30600</v>
      </c>
      <c r="Y75" s="88">
        <v>33400</v>
      </c>
      <c r="Z75" s="88">
        <v>40600</v>
      </c>
      <c r="AA75" s="88">
        <v>41600</v>
      </c>
      <c r="AB75" s="89" t="s">
        <v>151</v>
      </c>
      <c r="AD75" s="87" t="s">
        <v>63</v>
      </c>
      <c r="AE75" s="88">
        <v>15500</v>
      </c>
      <c r="AF75" s="88">
        <v>18000</v>
      </c>
      <c r="AG75" s="88">
        <v>25000</v>
      </c>
      <c r="AH75" s="88">
        <v>26000</v>
      </c>
      <c r="AI75" s="94" t="s">
        <v>151</v>
      </c>
    </row>
    <row r="76" spans="2:35" x14ac:dyDescent="0.4">
      <c r="B76" s="87" t="s">
        <v>52</v>
      </c>
      <c r="C76" s="88">
        <v>61600</v>
      </c>
      <c r="D76" s="88">
        <v>65200</v>
      </c>
      <c r="E76" s="88">
        <v>65800</v>
      </c>
      <c r="F76" s="88">
        <v>67400</v>
      </c>
      <c r="G76" s="89" t="s">
        <v>151</v>
      </c>
      <c r="I76" s="87" t="s">
        <v>57</v>
      </c>
      <c r="J76" s="88">
        <v>51400</v>
      </c>
      <c r="K76" s="88">
        <v>53600</v>
      </c>
      <c r="L76" s="88">
        <v>56400</v>
      </c>
      <c r="M76" s="88">
        <v>58000</v>
      </c>
      <c r="N76" s="89" t="s">
        <v>151</v>
      </c>
      <c r="P76" s="87" t="s">
        <v>51</v>
      </c>
      <c r="Q76" s="88">
        <v>25400</v>
      </c>
      <c r="R76" s="88">
        <v>28600</v>
      </c>
      <c r="S76" s="88">
        <v>36000</v>
      </c>
      <c r="T76" s="88">
        <v>37400</v>
      </c>
      <c r="U76" s="89" t="s">
        <v>151</v>
      </c>
      <c r="W76" s="87" t="s">
        <v>65</v>
      </c>
      <c r="X76" s="88">
        <v>30600</v>
      </c>
      <c r="Y76" s="88">
        <v>33400</v>
      </c>
      <c r="Z76" s="88">
        <v>40600</v>
      </c>
      <c r="AA76" s="88">
        <v>41600</v>
      </c>
      <c r="AB76" s="89" t="s">
        <v>151</v>
      </c>
      <c r="AD76" s="87" t="s">
        <v>64</v>
      </c>
      <c r="AE76" s="88">
        <v>23200</v>
      </c>
      <c r="AF76" s="88">
        <v>26000</v>
      </c>
      <c r="AG76" s="88">
        <v>33000</v>
      </c>
      <c r="AH76" s="88">
        <v>34400</v>
      </c>
      <c r="AI76" s="94" t="s">
        <v>151</v>
      </c>
    </row>
    <row r="77" spans="2:35" x14ac:dyDescent="0.4">
      <c r="B77" s="87" t="s">
        <v>56</v>
      </c>
      <c r="C77" s="88"/>
      <c r="D77" s="88"/>
      <c r="E77" s="88"/>
      <c r="F77" s="88"/>
      <c r="G77" s="89"/>
      <c r="I77" s="87" t="s">
        <v>52</v>
      </c>
      <c r="J77" s="88">
        <v>61600</v>
      </c>
      <c r="K77" s="88">
        <v>65200</v>
      </c>
      <c r="L77" s="88">
        <v>65800</v>
      </c>
      <c r="M77" s="88">
        <v>67400</v>
      </c>
      <c r="N77" s="89" t="s">
        <v>151</v>
      </c>
      <c r="P77" s="87" t="s">
        <v>52</v>
      </c>
      <c r="Q77" s="88">
        <v>45200</v>
      </c>
      <c r="R77" s="88">
        <v>48800</v>
      </c>
      <c r="S77" s="88">
        <v>49800</v>
      </c>
      <c r="T77" s="88">
        <v>51800</v>
      </c>
      <c r="U77" s="89" t="s">
        <v>151</v>
      </c>
      <c r="W77" s="87" t="s">
        <v>50</v>
      </c>
      <c r="X77" s="88">
        <v>34600</v>
      </c>
      <c r="Y77" s="88">
        <v>37600</v>
      </c>
      <c r="Z77" s="88">
        <v>44800</v>
      </c>
      <c r="AA77" s="88">
        <v>45800</v>
      </c>
      <c r="AB77" s="89" t="s">
        <v>151</v>
      </c>
      <c r="AD77" s="87" t="s">
        <v>65</v>
      </c>
      <c r="AE77" s="88">
        <v>23200</v>
      </c>
      <c r="AF77" s="88">
        <v>26000</v>
      </c>
      <c r="AG77" s="88">
        <v>33000</v>
      </c>
      <c r="AH77" s="88">
        <v>34400</v>
      </c>
      <c r="AI77" s="94" t="s">
        <v>151</v>
      </c>
    </row>
    <row r="78" spans="2:35" x14ac:dyDescent="0.4">
      <c r="B78" s="87" t="s">
        <v>56</v>
      </c>
      <c r="C78" s="88"/>
      <c r="D78" s="88"/>
      <c r="E78" s="88"/>
      <c r="F78" s="88"/>
      <c r="G78" s="89"/>
      <c r="I78" s="87" t="s">
        <v>56</v>
      </c>
      <c r="J78" s="88"/>
      <c r="K78" s="88"/>
      <c r="L78" s="88"/>
      <c r="M78" s="88"/>
      <c r="N78" s="89"/>
      <c r="P78" s="87" t="s">
        <v>56</v>
      </c>
      <c r="Q78" s="88"/>
      <c r="R78" s="88"/>
      <c r="S78" s="88"/>
      <c r="T78" s="88"/>
      <c r="U78" s="89"/>
      <c r="W78" s="87" t="s">
        <v>52</v>
      </c>
      <c r="X78" s="88">
        <v>61600</v>
      </c>
      <c r="Y78" s="88">
        <v>65200</v>
      </c>
      <c r="Z78" s="88">
        <v>65800</v>
      </c>
      <c r="AA78" s="88">
        <v>67400</v>
      </c>
      <c r="AB78" s="89" t="s">
        <v>151</v>
      </c>
      <c r="AD78" s="87" t="s">
        <v>50</v>
      </c>
      <c r="AE78" s="88">
        <v>25400</v>
      </c>
      <c r="AF78" s="88">
        <v>28600</v>
      </c>
      <c r="AG78" s="88">
        <v>36000</v>
      </c>
      <c r="AH78" s="88">
        <v>37400</v>
      </c>
      <c r="AI78" s="94" t="s">
        <v>151</v>
      </c>
    </row>
    <row r="79" spans="2:35" x14ac:dyDescent="0.4">
      <c r="B79" s="87" t="s">
        <v>56</v>
      </c>
      <c r="C79" s="88"/>
      <c r="D79" s="88"/>
      <c r="E79" s="88"/>
      <c r="F79" s="88"/>
      <c r="G79" s="89"/>
      <c r="I79" s="87" t="s">
        <v>56</v>
      </c>
      <c r="J79" s="88"/>
      <c r="K79" s="88"/>
      <c r="L79" s="88"/>
      <c r="M79" s="88"/>
      <c r="N79" s="89"/>
      <c r="P79" s="87" t="s">
        <v>56</v>
      </c>
      <c r="Q79" s="88"/>
      <c r="R79" s="88"/>
      <c r="S79" s="88"/>
      <c r="T79" s="88"/>
      <c r="U79" s="89"/>
      <c r="W79" s="87" t="s">
        <v>56</v>
      </c>
      <c r="X79" s="88"/>
      <c r="Y79" s="88"/>
      <c r="Z79" s="88"/>
      <c r="AA79" s="88"/>
      <c r="AB79" s="89"/>
      <c r="AD79" s="87" t="s">
        <v>52</v>
      </c>
      <c r="AE79" s="88">
        <v>45200</v>
      </c>
      <c r="AF79" s="88">
        <v>48800</v>
      </c>
      <c r="AG79" s="88">
        <v>49800</v>
      </c>
      <c r="AH79" s="88">
        <v>51800</v>
      </c>
      <c r="AI79" s="94" t="s">
        <v>151</v>
      </c>
    </row>
    <row r="80" spans="2:35" x14ac:dyDescent="0.4">
      <c r="X80" s="6"/>
      <c r="Y80" s="6"/>
      <c r="Z80" s="6"/>
      <c r="AA80" s="6"/>
    </row>
    <row r="81" spans="2:35" x14ac:dyDescent="0.4">
      <c r="X81" s="6"/>
      <c r="Y81" s="6"/>
      <c r="Z81" s="6"/>
      <c r="AA81" s="6"/>
    </row>
    <row r="82" spans="2:35" x14ac:dyDescent="0.4">
      <c r="B82" s="87" t="s">
        <v>35</v>
      </c>
      <c r="C82" s="91" t="s">
        <v>30</v>
      </c>
      <c r="D82" s="91" t="s">
        <v>31</v>
      </c>
      <c r="E82" s="91" t="s">
        <v>32</v>
      </c>
      <c r="F82" s="91" t="s">
        <v>33</v>
      </c>
      <c r="G82" s="89"/>
      <c r="I82" s="87" t="s">
        <v>35</v>
      </c>
      <c r="J82" s="91" t="s">
        <v>30</v>
      </c>
      <c r="K82" s="91" t="s">
        <v>31</v>
      </c>
      <c r="L82" s="91" t="s">
        <v>32</v>
      </c>
      <c r="M82" s="91" t="s">
        <v>33</v>
      </c>
      <c r="N82" s="89"/>
      <c r="P82" s="87" t="s">
        <v>35</v>
      </c>
      <c r="Q82" s="91" t="s">
        <v>30</v>
      </c>
      <c r="R82" s="91" t="s">
        <v>31</v>
      </c>
      <c r="S82" s="91" t="s">
        <v>32</v>
      </c>
      <c r="T82" s="91" t="s">
        <v>33</v>
      </c>
      <c r="U82" s="89"/>
      <c r="W82" s="87" t="s">
        <v>35</v>
      </c>
      <c r="X82" s="91" t="s">
        <v>30</v>
      </c>
      <c r="Y82" s="91" t="s">
        <v>31</v>
      </c>
      <c r="Z82" s="91" t="s">
        <v>32</v>
      </c>
      <c r="AA82" s="91" t="s">
        <v>33</v>
      </c>
      <c r="AB82" s="89"/>
      <c r="AD82" s="87" t="s">
        <v>35</v>
      </c>
      <c r="AE82" s="91" t="s">
        <v>30</v>
      </c>
      <c r="AF82" s="91" t="s">
        <v>31</v>
      </c>
      <c r="AG82" s="91" t="s">
        <v>32</v>
      </c>
      <c r="AH82" s="91" t="s">
        <v>33</v>
      </c>
      <c r="AI82" s="91"/>
    </row>
    <row r="83" spans="2:35" x14ac:dyDescent="0.4">
      <c r="B83" s="87" t="s">
        <v>72</v>
      </c>
      <c r="C83" s="95">
        <v>0</v>
      </c>
      <c r="D83" s="95">
        <v>0</v>
      </c>
      <c r="E83" s="95">
        <v>0</v>
      </c>
      <c r="F83" s="95">
        <v>0</v>
      </c>
      <c r="G83" s="89"/>
      <c r="I83" s="87" t="s">
        <v>72</v>
      </c>
      <c r="J83" s="95">
        <v>0</v>
      </c>
      <c r="K83" s="95">
        <v>0</v>
      </c>
      <c r="L83" s="95">
        <v>0</v>
      </c>
      <c r="M83" s="95">
        <v>0</v>
      </c>
      <c r="N83" s="89"/>
      <c r="P83" s="87" t="s">
        <v>72</v>
      </c>
      <c r="Q83" s="95">
        <v>0</v>
      </c>
      <c r="R83" s="95">
        <v>0</v>
      </c>
      <c r="S83" s="95">
        <v>0</v>
      </c>
      <c r="T83" s="95">
        <v>0</v>
      </c>
      <c r="U83" s="89"/>
      <c r="W83" s="87" t="s">
        <v>72</v>
      </c>
      <c r="X83" s="95">
        <v>0</v>
      </c>
      <c r="Y83" s="95">
        <v>0</v>
      </c>
      <c r="Z83" s="95">
        <v>0</v>
      </c>
      <c r="AA83" s="95">
        <v>0</v>
      </c>
      <c r="AB83" s="89"/>
      <c r="AD83" s="87" t="s">
        <v>72</v>
      </c>
      <c r="AE83" s="95">
        <v>0</v>
      </c>
      <c r="AF83" s="95">
        <v>0</v>
      </c>
      <c r="AG83" s="95">
        <v>0</v>
      </c>
      <c r="AH83" s="95">
        <v>0</v>
      </c>
      <c r="AI83" s="91"/>
    </row>
    <row r="84" spans="2:35" x14ac:dyDescent="0.4">
      <c r="B84" s="87" t="s">
        <v>37</v>
      </c>
      <c r="C84" s="88">
        <v>33400</v>
      </c>
      <c r="D84" s="88">
        <v>36400</v>
      </c>
      <c r="E84" s="88">
        <v>41600</v>
      </c>
      <c r="F84" s="88">
        <v>42800</v>
      </c>
      <c r="G84" s="89"/>
      <c r="I84" s="87" t="s">
        <v>37</v>
      </c>
      <c r="J84" s="88">
        <v>33400</v>
      </c>
      <c r="K84" s="88">
        <v>36400</v>
      </c>
      <c r="L84" s="88">
        <v>41600</v>
      </c>
      <c r="M84" s="88">
        <v>42800</v>
      </c>
      <c r="N84" s="89"/>
      <c r="P84" s="87" t="s">
        <v>37</v>
      </c>
      <c r="Q84" s="88">
        <v>20400</v>
      </c>
      <c r="R84" s="88">
        <v>21600</v>
      </c>
      <c r="S84" s="88">
        <v>27000</v>
      </c>
      <c r="T84" s="88">
        <v>28200</v>
      </c>
      <c r="U84" s="89"/>
      <c r="W84" s="87" t="s">
        <v>37</v>
      </c>
      <c r="X84" s="88">
        <v>33400</v>
      </c>
      <c r="Y84" s="88">
        <v>36400</v>
      </c>
      <c r="Z84" s="88">
        <v>41600</v>
      </c>
      <c r="AA84" s="88">
        <v>42800</v>
      </c>
      <c r="AB84" s="89"/>
      <c r="AD84" s="87" t="s">
        <v>37</v>
      </c>
      <c r="AE84" s="88">
        <v>20400</v>
      </c>
      <c r="AF84" s="88">
        <v>21600</v>
      </c>
      <c r="AG84" s="88">
        <v>27000</v>
      </c>
      <c r="AH84" s="88">
        <v>28200</v>
      </c>
      <c r="AI84" s="94"/>
    </row>
    <row r="85" spans="2:35" x14ac:dyDescent="0.4">
      <c r="B85" s="87" t="s">
        <v>38</v>
      </c>
      <c r="C85" s="88">
        <v>35800</v>
      </c>
      <c r="D85" s="88">
        <v>39200</v>
      </c>
      <c r="E85" s="88">
        <v>45600</v>
      </c>
      <c r="F85" s="88">
        <v>47000</v>
      </c>
      <c r="G85" s="89"/>
      <c r="I85" s="87" t="s">
        <v>38</v>
      </c>
      <c r="J85" s="88">
        <v>35800</v>
      </c>
      <c r="K85" s="88">
        <v>39200</v>
      </c>
      <c r="L85" s="88">
        <v>45600</v>
      </c>
      <c r="M85" s="88">
        <v>47000</v>
      </c>
      <c r="N85" s="89"/>
      <c r="P85" s="87" t="s">
        <v>38</v>
      </c>
      <c r="Q85" s="88">
        <v>22800</v>
      </c>
      <c r="R85" s="88">
        <v>24400</v>
      </c>
      <c r="S85" s="88">
        <v>30600</v>
      </c>
      <c r="T85" s="88">
        <v>32000</v>
      </c>
      <c r="U85" s="89"/>
      <c r="W85" s="87" t="s">
        <v>38</v>
      </c>
      <c r="X85" s="88">
        <v>35800</v>
      </c>
      <c r="Y85" s="88">
        <v>39200</v>
      </c>
      <c r="Z85" s="88">
        <v>45600</v>
      </c>
      <c r="AA85" s="88">
        <v>47000</v>
      </c>
      <c r="AB85" s="89"/>
      <c r="AD85" s="87" t="s">
        <v>38</v>
      </c>
      <c r="AE85" s="88">
        <v>22800</v>
      </c>
      <c r="AF85" s="88">
        <v>24400</v>
      </c>
      <c r="AG85" s="88">
        <v>30600</v>
      </c>
      <c r="AH85" s="88">
        <v>32000</v>
      </c>
      <c r="AI85" s="94"/>
    </row>
    <row r="86" spans="2:35" x14ac:dyDescent="0.4">
      <c r="B86" s="87" t="s">
        <v>39</v>
      </c>
      <c r="C86" s="88">
        <v>37500</v>
      </c>
      <c r="D86" s="88">
        <v>43000</v>
      </c>
      <c r="E86" s="88">
        <v>49000</v>
      </c>
      <c r="F86" s="88">
        <v>50500</v>
      </c>
      <c r="G86" s="89"/>
      <c r="I86" s="87" t="s">
        <v>39</v>
      </c>
      <c r="J86" s="88">
        <v>37500</v>
      </c>
      <c r="K86" s="88">
        <v>43000</v>
      </c>
      <c r="L86" s="88">
        <v>49000</v>
      </c>
      <c r="M86" s="88">
        <v>50500</v>
      </c>
      <c r="N86" s="89"/>
      <c r="P86" s="87" t="s">
        <v>39</v>
      </c>
      <c r="Q86" s="88">
        <v>25500</v>
      </c>
      <c r="R86" s="88">
        <v>28000</v>
      </c>
      <c r="S86" s="88">
        <v>35000</v>
      </c>
      <c r="T86" s="88">
        <v>36500</v>
      </c>
      <c r="U86" s="89"/>
      <c r="W86" s="87" t="s">
        <v>39</v>
      </c>
      <c r="X86" s="88">
        <v>37500</v>
      </c>
      <c r="Y86" s="88">
        <v>43000</v>
      </c>
      <c r="Z86" s="88">
        <v>49000</v>
      </c>
      <c r="AA86" s="88">
        <v>50500</v>
      </c>
      <c r="AB86" s="89"/>
      <c r="AD86" s="87" t="s">
        <v>39</v>
      </c>
      <c r="AE86" s="88">
        <v>25500</v>
      </c>
      <c r="AF86" s="88">
        <v>28000</v>
      </c>
      <c r="AG86" s="88">
        <v>35000</v>
      </c>
      <c r="AH86" s="88">
        <v>36500</v>
      </c>
      <c r="AI86" s="94"/>
    </row>
    <row r="87" spans="2:35" x14ac:dyDescent="0.4">
      <c r="B87" s="87" t="s">
        <v>40</v>
      </c>
      <c r="C87" s="88">
        <v>45400</v>
      </c>
      <c r="D87" s="88">
        <v>50200</v>
      </c>
      <c r="E87" s="88">
        <v>57800</v>
      </c>
      <c r="F87" s="88">
        <v>59400</v>
      </c>
      <c r="G87" s="89"/>
      <c r="I87" s="87" t="s">
        <v>40</v>
      </c>
      <c r="J87" s="88">
        <v>45400</v>
      </c>
      <c r="K87" s="88">
        <v>50200</v>
      </c>
      <c r="L87" s="88">
        <v>57800</v>
      </c>
      <c r="M87" s="88">
        <v>59400</v>
      </c>
      <c r="N87" s="89"/>
      <c r="P87" s="87" t="s">
        <v>40</v>
      </c>
      <c r="Q87" s="88">
        <v>30600</v>
      </c>
      <c r="R87" s="88">
        <v>34200</v>
      </c>
      <c r="S87" s="88">
        <v>42400</v>
      </c>
      <c r="T87" s="88">
        <v>44200</v>
      </c>
      <c r="U87" s="89"/>
      <c r="W87" s="87" t="s">
        <v>40</v>
      </c>
      <c r="X87" s="88">
        <v>45400</v>
      </c>
      <c r="Y87" s="88">
        <v>50200</v>
      </c>
      <c r="Z87" s="88">
        <v>57800</v>
      </c>
      <c r="AA87" s="88">
        <v>59400</v>
      </c>
      <c r="AB87" s="89"/>
      <c r="AD87" s="87" t="s">
        <v>40</v>
      </c>
      <c r="AE87" s="88">
        <v>30600</v>
      </c>
      <c r="AF87" s="88">
        <v>34200</v>
      </c>
      <c r="AG87" s="88">
        <v>42400</v>
      </c>
      <c r="AH87" s="88">
        <v>44200</v>
      </c>
      <c r="AI87" s="94"/>
    </row>
    <row r="88" spans="2:35" x14ac:dyDescent="0.4">
      <c r="X88" s="6"/>
      <c r="Y88" s="6"/>
      <c r="Z88" s="6"/>
      <c r="AA88" s="6"/>
    </row>
    <row r="89" spans="2:35" x14ac:dyDescent="0.4">
      <c r="X89" s="6"/>
      <c r="Y89" s="6"/>
      <c r="Z89" s="6"/>
      <c r="AA89" s="6"/>
    </row>
    <row r="90" spans="2:35" x14ac:dyDescent="0.4">
      <c r="B90" s="87" t="s">
        <v>41</v>
      </c>
      <c r="C90" s="91" t="s">
        <v>30</v>
      </c>
      <c r="D90" s="91" t="s">
        <v>31</v>
      </c>
      <c r="E90" s="91" t="s">
        <v>32</v>
      </c>
      <c r="F90" s="91" t="s">
        <v>33</v>
      </c>
      <c r="G90" s="89"/>
      <c r="I90" s="87" t="s">
        <v>41</v>
      </c>
      <c r="J90" s="91" t="s">
        <v>30</v>
      </c>
      <c r="K90" s="91" t="s">
        <v>31</v>
      </c>
      <c r="L90" s="91" t="s">
        <v>32</v>
      </c>
      <c r="M90" s="91" t="s">
        <v>33</v>
      </c>
      <c r="N90" s="89"/>
      <c r="P90" s="87" t="s">
        <v>41</v>
      </c>
      <c r="Q90" s="91" t="s">
        <v>30</v>
      </c>
      <c r="R90" s="91" t="s">
        <v>31</v>
      </c>
      <c r="S90" s="91" t="s">
        <v>32</v>
      </c>
      <c r="T90" s="91" t="s">
        <v>33</v>
      </c>
      <c r="U90" s="89"/>
      <c r="W90" s="87" t="s">
        <v>41</v>
      </c>
      <c r="X90" s="91" t="s">
        <v>30</v>
      </c>
      <c r="Y90" s="91" t="s">
        <v>31</v>
      </c>
      <c r="Z90" s="91" t="s">
        <v>32</v>
      </c>
      <c r="AA90" s="91" t="s">
        <v>33</v>
      </c>
      <c r="AB90" s="89"/>
      <c r="AD90" s="87" t="s">
        <v>41</v>
      </c>
      <c r="AE90" s="91" t="s">
        <v>30</v>
      </c>
      <c r="AF90" s="91" t="s">
        <v>31</v>
      </c>
      <c r="AG90" s="91" t="s">
        <v>32</v>
      </c>
      <c r="AH90" s="91" t="s">
        <v>33</v>
      </c>
      <c r="AI90" s="91"/>
    </row>
    <row r="91" spans="2:35" x14ac:dyDescent="0.4">
      <c r="B91" s="87" t="s">
        <v>72</v>
      </c>
      <c r="C91" s="95">
        <v>0</v>
      </c>
      <c r="D91" s="95">
        <v>0</v>
      </c>
      <c r="E91" s="95">
        <v>0</v>
      </c>
      <c r="F91" s="95">
        <v>0</v>
      </c>
      <c r="G91" s="89"/>
      <c r="I91" s="87" t="s">
        <v>72</v>
      </c>
      <c r="J91" s="95">
        <v>0</v>
      </c>
      <c r="K91" s="95">
        <v>0</v>
      </c>
      <c r="L91" s="95">
        <v>0</v>
      </c>
      <c r="M91" s="95">
        <v>0</v>
      </c>
      <c r="N91" s="89"/>
      <c r="P91" s="87" t="s">
        <v>72</v>
      </c>
      <c r="Q91" s="95">
        <v>0</v>
      </c>
      <c r="R91" s="95">
        <v>0</v>
      </c>
      <c r="S91" s="95">
        <v>0</v>
      </c>
      <c r="T91" s="95">
        <v>0</v>
      </c>
      <c r="U91" s="89"/>
      <c r="W91" s="87" t="s">
        <v>72</v>
      </c>
      <c r="X91" s="95">
        <v>0</v>
      </c>
      <c r="Y91" s="95">
        <v>0</v>
      </c>
      <c r="Z91" s="95">
        <v>0</v>
      </c>
      <c r="AA91" s="95">
        <v>0</v>
      </c>
      <c r="AB91" s="89"/>
      <c r="AD91" s="87" t="s">
        <v>72</v>
      </c>
      <c r="AE91" s="95">
        <v>0</v>
      </c>
      <c r="AF91" s="95">
        <v>0</v>
      </c>
      <c r="AG91" s="95">
        <v>0</v>
      </c>
      <c r="AH91" s="95">
        <v>0</v>
      </c>
      <c r="AI91" s="91"/>
    </row>
    <row r="92" spans="2:35" x14ac:dyDescent="0.4">
      <c r="B92" s="87" t="s">
        <v>42</v>
      </c>
      <c r="C92" s="88">
        <v>8000</v>
      </c>
      <c r="D92" s="88">
        <v>8800</v>
      </c>
      <c r="E92" s="88">
        <v>10600</v>
      </c>
      <c r="F92" s="88">
        <v>11000</v>
      </c>
      <c r="G92" s="89"/>
      <c r="I92" s="87" t="s">
        <v>42</v>
      </c>
      <c r="J92" s="88">
        <v>8000</v>
      </c>
      <c r="K92" s="88">
        <v>8800</v>
      </c>
      <c r="L92" s="88">
        <v>10600</v>
      </c>
      <c r="M92" s="88">
        <v>11000</v>
      </c>
      <c r="N92" s="89"/>
      <c r="P92" s="87" t="s">
        <v>42</v>
      </c>
      <c r="Q92" s="88">
        <v>6000</v>
      </c>
      <c r="R92" s="88">
        <v>7200</v>
      </c>
      <c r="S92" s="88">
        <v>8600</v>
      </c>
      <c r="T92" s="88">
        <v>9000</v>
      </c>
      <c r="U92" s="89"/>
      <c r="W92" s="87" t="s">
        <v>42</v>
      </c>
      <c r="X92" s="88">
        <v>8000</v>
      </c>
      <c r="Y92" s="88">
        <v>8800</v>
      </c>
      <c r="Z92" s="88">
        <v>10600</v>
      </c>
      <c r="AA92" s="88">
        <v>11000</v>
      </c>
      <c r="AB92" s="89"/>
      <c r="AD92" s="87" t="s">
        <v>42</v>
      </c>
      <c r="AE92" s="88">
        <v>6000</v>
      </c>
      <c r="AF92" s="88">
        <v>7200</v>
      </c>
      <c r="AG92" s="88">
        <v>8600</v>
      </c>
      <c r="AH92" s="88">
        <v>9000</v>
      </c>
      <c r="AI92" s="94"/>
    </row>
    <row r="93" spans="2:35" x14ac:dyDescent="0.4">
      <c r="B93" s="87" t="s">
        <v>43</v>
      </c>
      <c r="C93" s="88">
        <v>11400</v>
      </c>
      <c r="D93" s="88">
        <v>12800</v>
      </c>
      <c r="E93" s="88">
        <v>16000</v>
      </c>
      <c r="F93" s="88">
        <v>16400</v>
      </c>
      <c r="G93" s="89"/>
      <c r="I93" s="87" t="s">
        <v>43</v>
      </c>
      <c r="J93" s="88">
        <v>11400</v>
      </c>
      <c r="K93" s="88">
        <v>12800</v>
      </c>
      <c r="L93" s="88">
        <v>16000</v>
      </c>
      <c r="M93" s="88">
        <v>16400</v>
      </c>
      <c r="N93" s="89"/>
      <c r="P93" s="87" t="s">
        <v>43</v>
      </c>
      <c r="Q93" s="88">
        <v>8200</v>
      </c>
      <c r="R93" s="88">
        <v>9600</v>
      </c>
      <c r="S93" s="88">
        <v>12200</v>
      </c>
      <c r="T93" s="88">
        <v>12800</v>
      </c>
      <c r="U93" s="89"/>
      <c r="W93" s="87" t="s">
        <v>43</v>
      </c>
      <c r="X93" s="88">
        <v>11400</v>
      </c>
      <c r="Y93" s="88">
        <v>12800</v>
      </c>
      <c r="Z93" s="88">
        <v>16000</v>
      </c>
      <c r="AA93" s="88">
        <v>16400</v>
      </c>
      <c r="AB93" s="89"/>
      <c r="AD93" s="87" t="s">
        <v>43</v>
      </c>
      <c r="AE93" s="88">
        <v>8200</v>
      </c>
      <c r="AF93" s="88">
        <v>9600</v>
      </c>
      <c r="AG93" s="88">
        <v>12200</v>
      </c>
      <c r="AH93" s="88">
        <v>12800</v>
      </c>
      <c r="AI93" s="94"/>
    </row>
    <row r="94" spans="2:35" x14ac:dyDescent="0.4">
      <c r="B94" s="87" t="s">
        <v>44</v>
      </c>
      <c r="C94" s="88">
        <v>14400</v>
      </c>
      <c r="D94" s="88">
        <v>16200</v>
      </c>
      <c r="E94" s="88">
        <v>20800</v>
      </c>
      <c r="F94" s="88">
        <v>21400</v>
      </c>
      <c r="G94" s="89"/>
      <c r="I94" s="87" t="s">
        <v>44</v>
      </c>
      <c r="J94" s="88">
        <v>14400</v>
      </c>
      <c r="K94" s="88">
        <v>16200</v>
      </c>
      <c r="L94" s="88">
        <v>20800</v>
      </c>
      <c r="M94" s="88">
        <v>21400</v>
      </c>
      <c r="N94" s="89"/>
      <c r="P94" s="87" t="s">
        <v>44</v>
      </c>
      <c r="Q94" s="88">
        <v>10000</v>
      </c>
      <c r="R94" s="88">
        <v>12000</v>
      </c>
      <c r="S94" s="88">
        <v>15600</v>
      </c>
      <c r="T94" s="88">
        <v>16200</v>
      </c>
      <c r="U94" s="89"/>
      <c r="W94" s="87" t="s">
        <v>44</v>
      </c>
      <c r="X94" s="88">
        <v>14400</v>
      </c>
      <c r="Y94" s="88">
        <v>16200</v>
      </c>
      <c r="Z94" s="88">
        <v>20800</v>
      </c>
      <c r="AA94" s="88">
        <v>21400</v>
      </c>
      <c r="AB94" s="89"/>
      <c r="AD94" s="87" t="s">
        <v>44</v>
      </c>
      <c r="AE94" s="88">
        <v>10000</v>
      </c>
      <c r="AF94" s="88">
        <v>12000</v>
      </c>
      <c r="AG94" s="88">
        <v>15600</v>
      </c>
      <c r="AH94" s="88">
        <v>16200</v>
      </c>
      <c r="AI94" s="94"/>
    </row>
  </sheetData>
  <phoneticPr fontId="2"/>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C931-B40C-4D30-81F6-A937D822A517}">
  <dimension ref="B1:AJ91"/>
  <sheetViews>
    <sheetView workbookViewId="0">
      <selection activeCell="E13" sqref="E13"/>
    </sheetView>
  </sheetViews>
  <sheetFormatPr defaultColWidth="9" defaultRowHeight="16.5" x14ac:dyDescent="0.4"/>
  <cols>
    <col min="1" max="1" width="4.125" style="4" customWidth="1"/>
    <col min="2" max="2" width="26.75" style="4" customWidth="1"/>
    <col min="3" max="7" width="8.375" style="6" customWidth="1"/>
    <col min="8" max="8" width="6.375" style="4" customWidth="1"/>
    <col min="9" max="9" width="3.875" style="4" customWidth="1"/>
    <col min="10" max="10" width="26.75" style="4" customWidth="1"/>
    <col min="11" max="15" width="8.375" style="6" customWidth="1"/>
    <col min="16" max="16" width="6.375" style="4" customWidth="1"/>
    <col min="17" max="17" width="3.875" style="4" customWidth="1"/>
    <col min="18" max="18" width="26.75" style="4" customWidth="1"/>
    <col min="19" max="23" width="8.375" style="6" customWidth="1"/>
    <col min="24" max="24" width="5.75" style="4" customWidth="1"/>
    <col min="25" max="25" width="3.875" style="4" customWidth="1"/>
    <col min="26" max="26" width="26.75" style="4" customWidth="1"/>
    <col min="27" max="30" width="8.375" style="4" customWidth="1"/>
    <col min="31" max="31" width="3.875" style="4" customWidth="1"/>
    <col min="32" max="32" width="26.75" style="4" customWidth="1"/>
    <col min="33" max="36" width="8.375" style="4" customWidth="1"/>
    <col min="37" max="16384" width="9" style="4"/>
  </cols>
  <sheetData>
    <row r="1" spans="2:19" x14ac:dyDescent="0.4">
      <c r="B1" s="4" t="s">
        <v>15</v>
      </c>
      <c r="J1" s="4" t="s">
        <v>16</v>
      </c>
      <c r="R1" s="4" t="s">
        <v>17</v>
      </c>
    </row>
    <row r="2" spans="2:19" x14ac:dyDescent="0.4">
      <c r="B2" s="4" t="str">
        <f>フェリー代試算!D18</f>
        <v>大洗～苫小牧（夕方便）</v>
      </c>
      <c r="C2" s="6" t="str">
        <f>フェリー代試算!H18</f>
        <v>D</v>
      </c>
      <c r="J2" s="4" t="str">
        <f>フェリー代試算!D20</f>
        <v>大洗～苫小牧（夕方便）</v>
      </c>
      <c r="K2" s="6" t="str">
        <f>フェリー代試算!H20</f>
        <v>D</v>
      </c>
      <c r="R2" s="4" t="str">
        <f>フェリー代試算!D22</f>
        <v>大洗～苫小牧（深夜便・かむい）</v>
      </c>
      <c r="S2" s="6" t="str">
        <f>フェリー代試算!H22</f>
        <v>D</v>
      </c>
    </row>
    <row r="4" spans="2:19" x14ac:dyDescent="0.4">
      <c r="B4" s="4" t="s">
        <v>36</v>
      </c>
    </row>
    <row r="5" spans="2:19" x14ac:dyDescent="0.4">
      <c r="B5" s="4" t="str">
        <f t="shared" ref="B5:B11" si="0">B35</f>
        <v>ツーリスト（1）</v>
      </c>
      <c r="C5" s="6">
        <f t="shared" ref="C5:C11" si="1">IF($C$2=$C$34,C35,IF($C$2=$D$34,D35,IF($C$2=$E$34,E35,IF($C$2=$F$34,F35,IF($C$2=$G$34,G35,"")))))</f>
        <v>19500</v>
      </c>
      <c r="J5" s="4" t="str">
        <f t="shared" ref="J5:J11" si="2">J35</f>
        <v>ツーリスト（1）</v>
      </c>
      <c r="K5" s="6">
        <f t="shared" ref="K5:K11" si="3">IF($K$2=$K$34,K35,IF($K$2=$L$34,L35,IF($K$2=$M$34,M35,IF($K$2=$N$34,N35,IF($K$2=$O$34,O35,"")))))</f>
        <v>19500</v>
      </c>
      <c r="R5" s="4" t="str">
        <f t="shared" ref="R5:R11" si="4">R35</f>
        <v>コンフォートＳシングル（1）</v>
      </c>
      <c r="S5" s="6">
        <f>IF($S$2=$S$34,S35,IF($S$2=$T$34,T35,IF($S$2=$U$34,U35,IF($S$2=$V$34,V35,IF($S$2=$W$34,W35,"")))))</f>
        <v>26000</v>
      </c>
    </row>
    <row r="6" spans="2:19" x14ac:dyDescent="0.4">
      <c r="B6" s="4" t="str">
        <f t="shared" si="0"/>
        <v>コンフォート（1）</v>
      </c>
      <c r="C6" s="6">
        <f t="shared" si="1"/>
        <v>22500</v>
      </c>
      <c r="J6" s="4" t="str">
        <f t="shared" si="2"/>
        <v>コンフォート（1）</v>
      </c>
      <c r="K6" s="6">
        <f t="shared" si="3"/>
        <v>22500</v>
      </c>
      <c r="R6" s="4" t="str">
        <f t="shared" si="4"/>
        <v>コンフォートＳツイン（2-3）</v>
      </c>
      <c r="S6" s="6">
        <f t="shared" ref="S6:S11" si="5">IF($S$2=$S$34,S36,IF($S$2=$T$34,T36,IF($S$2=$U$34,U36,IF($S$2=$V$34,V36,IF($S$2=$W$34,W36,"")))))</f>
        <v>26000</v>
      </c>
    </row>
    <row r="7" spans="2:19" x14ac:dyDescent="0.4">
      <c r="B7" s="4" t="str">
        <f t="shared" si="0"/>
        <v>スーペリアインサイド（2-3）</v>
      </c>
      <c r="C7" s="6">
        <f t="shared" si="1"/>
        <v>31000</v>
      </c>
      <c r="J7" s="4" t="str">
        <f t="shared" si="2"/>
        <v>スーペリアインサイド（2-3）</v>
      </c>
      <c r="K7" s="6">
        <f t="shared" si="3"/>
        <v>31000</v>
      </c>
      <c r="R7" s="4" t="str">
        <f t="shared" si="4"/>
        <v>ー</v>
      </c>
      <c r="S7" s="6">
        <f t="shared" si="5"/>
        <v>0</v>
      </c>
    </row>
    <row r="8" spans="2:19" x14ac:dyDescent="0.4">
      <c r="B8" s="4" t="str">
        <f t="shared" si="0"/>
        <v>スーペリア和室（2-3）</v>
      </c>
      <c r="C8" s="6">
        <f t="shared" si="1"/>
        <v>36000</v>
      </c>
      <c r="J8" s="4" t="str">
        <f t="shared" si="2"/>
        <v>スーペリア和室（2-3）</v>
      </c>
      <c r="K8" s="6">
        <f t="shared" si="3"/>
        <v>36000</v>
      </c>
      <c r="R8" s="4" t="str">
        <f t="shared" si="4"/>
        <v>ー</v>
      </c>
      <c r="S8" s="6">
        <f t="shared" si="5"/>
        <v>0</v>
      </c>
    </row>
    <row r="9" spans="2:19" x14ac:dyDescent="0.4">
      <c r="B9" s="4" t="str">
        <f t="shared" si="0"/>
        <v>スーペリア和洋室（4）</v>
      </c>
      <c r="C9" s="6">
        <f t="shared" si="1"/>
        <v>36000</v>
      </c>
      <c r="J9" s="4" t="str">
        <f t="shared" si="2"/>
        <v>スーペリア和洋室（4）</v>
      </c>
      <c r="K9" s="6">
        <f t="shared" si="3"/>
        <v>36000</v>
      </c>
      <c r="R9" s="4" t="str">
        <f t="shared" si="4"/>
        <v>ー</v>
      </c>
      <c r="S9" s="6">
        <f t="shared" si="5"/>
        <v>0</v>
      </c>
    </row>
    <row r="10" spans="2:19" x14ac:dyDescent="0.4">
      <c r="B10" s="4" t="str">
        <f t="shared" si="0"/>
        <v>プレミアム（2-3）</v>
      </c>
      <c r="C10" s="6">
        <f t="shared" si="1"/>
        <v>47000</v>
      </c>
      <c r="J10" s="4" t="str">
        <f t="shared" si="2"/>
        <v>プレミアム（2-3）</v>
      </c>
      <c r="K10" s="6">
        <f t="shared" si="3"/>
        <v>47000</v>
      </c>
      <c r="R10" s="4" t="str">
        <f t="shared" si="4"/>
        <v>ー</v>
      </c>
      <c r="S10" s="6">
        <f t="shared" si="5"/>
        <v>0</v>
      </c>
    </row>
    <row r="11" spans="2:19" x14ac:dyDescent="0.4">
      <c r="B11" s="4" t="str">
        <f t="shared" si="0"/>
        <v>スイート（2-3）</v>
      </c>
      <c r="C11" s="6">
        <f t="shared" si="1"/>
        <v>72000</v>
      </c>
      <c r="J11" s="4" t="str">
        <f t="shared" si="2"/>
        <v>スイート（2-3）</v>
      </c>
      <c r="K11" s="6">
        <f t="shared" si="3"/>
        <v>72000</v>
      </c>
      <c r="R11" s="4" t="str">
        <f t="shared" si="4"/>
        <v>ー</v>
      </c>
      <c r="S11" s="6">
        <f t="shared" si="5"/>
        <v>0</v>
      </c>
    </row>
    <row r="18" spans="2:19" x14ac:dyDescent="0.4">
      <c r="B18" s="4" t="str">
        <f>B48</f>
        <v>車両</v>
      </c>
      <c r="J18" s="4" t="str">
        <f>J48</f>
        <v>車両</v>
      </c>
      <c r="R18" s="4" t="str">
        <f>R48</f>
        <v>車両</v>
      </c>
    </row>
    <row r="19" spans="2:19" x14ac:dyDescent="0.4">
      <c r="B19" s="4" t="str">
        <f>B49</f>
        <v>なし</v>
      </c>
      <c r="C19" s="6">
        <v>0</v>
      </c>
      <c r="J19" s="4" t="str">
        <f>J49</f>
        <v>なし</v>
      </c>
      <c r="K19" s="6">
        <f>IF($K$2=$K$34,K49,IF($K$2=$L$34,L49,IF($K$2=$M$34,M49,IF($K$2=$N$34,N49,IF($K$2=$O$34,O49,"")))))</f>
        <v>0</v>
      </c>
      <c r="R19" s="4" t="str">
        <f>R49</f>
        <v>なし</v>
      </c>
      <c r="S19" s="6">
        <f>IF($S$2=$S$34,S49,IF($S$2=$T$34,T49,IF($S$2=$U$34,U49,IF($S$2=$V$34,V49,IF($S$2=$W$34,W49,"")))))</f>
        <v>0</v>
      </c>
    </row>
    <row r="20" spans="2:19" x14ac:dyDescent="0.4">
      <c r="B20" s="4" t="str">
        <f t="shared" ref="B20:B21" si="6">B50</f>
        <v>5m未満</v>
      </c>
      <c r="C20" s="6">
        <f>IF($C$2=$C$34,C50,IF($C$2=$D$34,D50,IF($C$2=$E$34,E50,IF($C$2=$F$34,F50,IF($C$2=$G$34,G50,"")))))</f>
        <v>46000</v>
      </c>
      <c r="J20" s="4" t="str">
        <f t="shared" ref="J20:J21" si="7">J50</f>
        <v>5m未満</v>
      </c>
      <c r="K20" s="6">
        <f>IF($K$2=$K$34,K50,IF($K$2=$L$34,L50,IF($K$2=$M$34,M50,IF($K$2=$N$34,N50,IF($K$2=$O$34,O50,"")))))</f>
        <v>46000</v>
      </c>
      <c r="R20" s="4" t="str">
        <f t="shared" ref="R20:R21" si="8">R50</f>
        <v>5m未満</v>
      </c>
      <c r="S20" s="6">
        <f t="shared" ref="S20:S21" si="9">IF($S$2=$S$34,S50,IF($S$2=$T$34,T50,IF($S$2=$U$34,U50,IF($S$2=$V$34,V50,IF($S$2=$W$34,W50,"")))))</f>
        <v>46000</v>
      </c>
    </row>
    <row r="21" spans="2:19" x14ac:dyDescent="0.4">
      <c r="B21" s="4" t="str">
        <f t="shared" si="6"/>
        <v>6m未満</v>
      </c>
      <c r="C21" s="6">
        <f>IF($C$2=$C$34,C51,IF($C$2=$D$34,D51,IF($C$2=$E$34,E51,IF($C$2=$F$34,F51,IF($C$2=$G$34,G51,"")))))</f>
        <v>54500</v>
      </c>
      <c r="J21" s="4" t="str">
        <f t="shared" si="7"/>
        <v>6m未満</v>
      </c>
      <c r="K21" s="6">
        <f>IF($K$2=$K$34,K51,IF($K$2=$L$34,L51,IF($K$2=$M$34,M51,IF($K$2=$N$34,N51,IF($K$2=$O$34,O51,"")))))</f>
        <v>54500</v>
      </c>
      <c r="R21" s="4" t="str">
        <f t="shared" si="8"/>
        <v>6m未満</v>
      </c>
      <c r="S21" s="6">
        <f t="shared" si="9"/>
        <v>54500</v>
      </c>
    </row>
    <row r="23" spans="2:19" x14ac:dyDescent="0.4">
      <c r="B23" s="4" t="str">
        <f>B53</f>
        <v>（車両代に含まれる旅客代）</v>
      </c>
      <c r="C23" s="6" t="str">
        <f>IF($C$2=$C$34,C53,IF($C$2=$D$34,D53,IF($C$2=$E$34,E53,IF($C$2=$G$34,G53,""))))</f>
        <v/>
      </c>
      <c r="J23" s="4" t="str">
        <f>J53</f>
        <v>（車両代に含まれる旅客代）</v>
      </c>
      <c r="K23" s="6" t="str">
        <f>IF($K$2=$K$34,K53,IF($K$2=$L$34,L53,IF($K$2=$M$34,M53,IF($K$2=$O$34,O53,""))))</f>
        <v/>
      </c>
      <c r="R23" s="4" t="str">
        <f>R53</f>
        <v>（車両代に含まれる旅客代）</v>
      </c>
      <c r="S23" s="6" t="str">
        <f>IF($S$2=$S$34,S53,IF($S$2=$T$34,T53,IF($S$2=$U$34,U53,IF($S$2=$W$34,W53,""))))</f>
        <v/>
      </c>
    </row>
    <row r="25" spans="2:19" x14ac:dyDescent="0.4">
      <c r="B25" s="4" t="str">
        <f>B55</f>
        <v>二輪</v>
      </c>
      <c r="J25" s="4" t="str">
        <f>J55</f>
        <v>二輪</v>
      </c>
      <c r="K25" s="6" t="str">
        <f>IF($K$2=$K$34,K55,IF($K$2=$L$34,L55,IF($K$2=$M$34,M55,IF($K$2=$O$34,O55,""))))</f>
        <v/>
      </c>
      <c r="R25" s="4" t="str">
        <f>R55</f>
        <v>二輪</v>
      </c>
    </row>
    <row r="26" spans="2:19" x14ac:dyDescent="0.4">
      <c r="B26" s="4" t="str">
        <f>B56</f>
        <v>なし</v>
      </c>
      <c r="C26" s="6">
        <f>IF($C$2=$C$34,C56,IF($C$2=$D$34,D56,IF($C$2=$E$34,E56,IF($C$2=$F$34,F56,IF($C$2=$G$34,G56,"")))))</f>
        <v>0</v>
      </c>
      <c r="J26" s="4" t="str">
        <f>J56</f>
        <v>なし</v>
      </c>
      <c r="K26" s="6">
        <f>IF($K$2=$K$34,K56,IF($K$2=$L$34,L56,IF($K$2=$M$34,M56,IF($K$2=$N$34,N56,IF($K$2=$O$34,O56,"")))))</f>
        <v>0</v>
      </c>
      <c r="R26" s="4" t="str">
        <f>R56</f>
        <v>なし</v>
      </c>
      <c r="S26" s="6">
        <f>IF($S$2=$S$34,S56,IF($S$2=$T$34,T56,IF($S$2=$U$34,U56,IF($S$2=$V$34,V56,IF($S$2=$W$34,W56,"")))))</f>
        <v>0</v>
      </c>
    </row>
    <row r="27" spans="2:19" x14ac:dyDescent="0.4">
      <c r="B27" s="4" t="str">
        <f>B57</f>
        <v>125cc未満</v>
      </c>
      <c r="C27" s="6">
        <f>IF($C$2=$C$34,C57,IF($C$2=$D$34,D57,IF($C$2=$E$34,E57,IF($C$2=$F$34,F57,IF($C$2=$G$34,G57,"")))))</f>
        <v>15000</v>
      </c>
      <c r="J27" s="4" t="str">
        <f t="shared" ref="J27:J30" si="10">J57</f>
        <v>125cc未満</v>
      </c>
      <c r="K27" s="6">
        <f>IF($K$2=$K$34,K57,IF($K$2=$L$34,L57,IF($K$2=$M$34,M57,IF($K$2=$N$34,N57,IF($K$2=$O$34,O57,"")))))</f>
        <v>15000</v>
      </c>
      <c r="R27" s="4" t="str">
        <f t="shared" ref="R27:R30" si="11">R57</f>
        <v>125cc未満</v>
      </c>
      <c r="S27" s="6">
        <f t="shared" ref="S27:S30" si="12">IF($S$2=$S$34,S57,IF($S$2=$T$34,T57,IF($S$2=$U$34,U57,IF($S$2=$V$34,V57,IF($S$2=$W$34,W57,"")))))</f>
        <v>15000</v>
      </c>
    </row>
    <row r="28" spans="2:19" x14ac:dyDescent="0.4">
      <c r="B28" s="4" t="str">
        <f t="shared" ref="B28:B30" si="13">B58</f>
        <v>400cc未満</v>
      </c>
      <c r="C28" s="6">
        <f t="shared" ref="C28:C30" si="14">IF($C$2=$C$34,C58,IF($C$2=$D$34,D58,IF($C$2=$E$34,E58,IF($C$2=$F$34,F58,IF($C$2=$G$34,G58,"")))))</f>
        <v>15000</v>
      </c>
      <c r="J28" s="4" t="str">
        <f t="shared" si="10"/>
        <v>400cc未満</v>
      </c>
      <c r="K28" s="6">
        <f t="shared" ref="K28:K30" si="15">IF($K$2=$K$34,K58,IF($K$2=$L$34,L58,IF($K$2=$M$34,M58,IF($K$2=$N$34,N58,IF($K$2=$O$34,O58,"")))))</f>
        <v>15000</v>
      </c>
      <c r="R28" s="4" t="str">
        <f t="shared" si="11"/>
        <v>400cc未満</v>
      </c>
      <c r="S28" s="6">
        <f t="shared" si="12"/>
        <v>15000</v>
      </c>
    </row>
    <row r="29" spans="2:19" x14ac:dyDescent="0.4">
      <c r="B29" s="4" t="str">
        <f t="shared" si="13"/>
        <v>750cc未満</v>
      </c>
      <c r="C29" s="6">
        <f t="shared" si="14"/>
        <v>19000</v>
      </c>
      <c r="J29" s="4" t="str">
        <f t="shared" si="10"/>
        <v>750cc未満</v>
      </c>
      <c r="K29" s="6">
        <f t="shared" si="15"/>
        <v>19000</v>
      </c>
      <c r="R29" s="4" t="str">
        <f t="shared" si="11"/>
        <v>750cc未満</v>
      </c>
      <c r="S29" s="6">
        <f t="shared" si="12"/>
        <v>19000</v>
      </c>
    </row>
    <row r="30" spans="2:19" x14ac:dyDescent="0.4">
      <c r="B30" s="4" t="str">
        <f t="shared" si="13"/>
        <v>750cc以上</v>
      </c>
      <c r="C30" s="6">
        <f t="shared" si="14"/>
        <v>22000</v>
      </c>
      <c r="J30" s="4" t="str">
        <f t="shared" si="10"/>
        <v>750cc以上</v>
      </c>
      <c r="K30" s="6">
        <f t="shared" si="15"/>
        <v>22000</v>
      </c>
      <c r="R30" s="4" t="str">
        <f t="shared" si="11"/>
        <v>750cc以上</v>
      </c>
      <c r="S30" s="6">
        <f t="shared" si="12"/>
        <v>22000</v>
      </c>
    </row>
    <row r="34" spans="2:23" ht="18.75" x14ac:dyDescent="0.4">
      <c r="B34" s="4" t="str">
        <f t="shared" ref="B34:B41" si="16">IF($B$2=$B$65,B66,IF($B$2=$J$65,J66,IF($B$2=$R$65,R66,IF($B$2=$Z$65,Z66,IF($B$2=$AF$65,AF66)))))</f>
        <v>船室</v>
      </c>
      <c r="C34" s="1" t="s">
        <v>4</v>
      </c>
      <c r="D34" s="1" t="s">
        <v>5</v>
      </c>
      <c r="E34" s="1" t="s">
        <v>7</v>
      </c>
      <c r="F34" s="1" t="s">
        <v>8</v>
      </c>
      <c r="G34" s="1" t="s">
        <v>22</v>
      </c>
      <c r="J34" s="4" t="str">
        <f t="shared" ref="J34:J41" si="17">IF($J$2=$B$65,B66,IF($J$2=$J$65,J66,IF($J$2=$R$65,R66,IF($J$2=$Z$65,Z66,IF($J$2=$AF$65,AF66)))))</f>
        <v>船室</v>
      </c>
      <c r="K34" s="1" t="s">
        <v>4</v>
      </c>
      <c r="L34" s="1" t="s">
        <v>5</v>
      </c>
      <c r="M34" s="1" t="s">
        <v>7</v>
      </c>
      <c r="N34" s="1" t="s">
        <v>8</v>
      </c>
      <c r="O34" s="1" t="s">
        <v>22</v>
      </c>
      <c r="R34" s="4" t="str">
        <f t="shared" ref="R34:R41" si="18">IF($R$2=$B$65,B66,IF($R$2=$J$65,J66,IF($R$2=$R$65,R66,IF($R$2=$Z$65,Z66,IF($R$2=$AF$65,AF66)))))</f>
        <v>船室</v>
      </c>
      <c r="S34" s="1" t="s">
        <v>4</v>
      </c>
      <c r="T34" s="1" t="s">
        <v>5</v>
      </c>
      <c r="U34" s="1" t="s">
        <v>7</v>
      </c>
      <c r="V34" s="1" t="s">
        <v>8</v>
      </c>
      <c r="W34" s="1" t="s">
        <v>22</v>
      </c>
    </row>
    <row r="35" spans="2:23" x14ac:dyDescent="0.4">
      <c r="B35" s="4" t="str">
        <f t="shared" si="16"/>
        <v>ツーリスト（1）</v>
      </c>
      <c r="C35" s="6">
        <f t="shared" ref="C35:F41" si="19">IF($B$2=$B$65,C67,IF($B$2=$J$65,K67,IF($B$2=$R$65,S67,IF($B$2=$Z$65,AA67,IF($B$2=$AF$65,AG67)))))</f>
        <v>10500</v>
      </c>
      <c r="D35" s="6">
        <f t="shared" si="19"/>
        <v>12500</v>
      </c>
      <c r="E35" s="6">
        <f t="shared" si="19"/>
        <v>15500</v>
      </c>
      <c r="F35" s="6">
        <f t="shared" si="19"/>
        <v>19500</v>
      </c>
      <c r="G35" s="6">
        <f t="shared" ref="G35:G41" si="20">IF($B$2=$B$65,G67,IF($B$2=$J$65,O67,IF($B$2=$R$65,W67,IF($B$2=$Z$65,AD67,IF($B$2=$AF$65,AJ67)))))</f>
        <v>22000</v>
      </c>
      <c r="J35" s="4" t="str">
        <f t="shared" si="17"/>
        <v>ツーリスト（1）</v>
      </c>
      <c r="K35" s="6">
        <f t="shared" ref="K35:N41" si="21">IF($J$2=$B$65,C67,IF($J$2=$J$65,K67,IF($J$2=$R$65,S67,IF($J$2=$Z$65,AA67,IF($J$2=$AF$65,AG67)))))</f>
        <v>10500</v>
      </c>
      <c r="L35" s="6">
        <f t="shared" si="21"/>
        <v>12500</v>
      </c>
      <c r="M35" s="6">
        <f t="shared" si="21"/>
        <v>15500</v>
      </c>
      <c r="N35" s="6">
        <f t="shared" si="21"/>
        <v>19500</v>
      </c>
      <c r="O35" s="6">
        <f t="shared" ref="O35:O41" si="22">IF($J$2=$B$65,G67,IF($J$2=$J$65,O67,IF($J$2=$R$65,W67,IF($J$2=$Z$65,AD67,IF($J$2=$AF$65,AJ67)))))</f>
        <v>22000</v>
      </c>
      <c r="R35" s="4" t="str">
        <f t="shared" si="18"/>
        <v>コンフォートＳシングル（1）</v>
      </c>
      <c r="S35" s="6">
        <f t="shared" ref="S35:V41" si="23">IF($R$2=$B$65,C67,IF($R$2=$J$65,K67,IF($R$2=$R$65,S67,IF($R$2=$Z$65,AA67,IF($R$2=$AF$65,AG67)))))</f>
        <v>16000</v>
      </c>
      <c r="T35" s="6">
        <f t="shared" si="23"/>
        <v>18000</v>
      </c>
      <c r="U35" s="6">
        <f t="shared" si="23"/>
        <v>21500</v>
      </c>
      <c r="V35" s="6">
        <f t="shared" si="23"/>
        <v>26000</v>
      </c>
      <c r="W35" s="6">
        <f t="shared" ref="W35:W41" si="24">IF($R$2=$B$65,G67,IF($R$2=$J$65,O67,IF($R$2=$R$65,W67,IF($R$2=$Z$65,AD67,IF($R$2=$AF$65,AJ67)))))</f>
        <v>29000</v>
      </c>
    </row>
    <row r="36" spans="2:23" x14ac:dyDescent="0.4">
      <c r="B36" s="4" t="str">
        <f t="shared" si="16"/>
        <v>コンフォート（1）</v>
      </c>
      <c r="C36" s="6">
        <f t="shared" si="19"/>
        <v>13000</v>
      </c>
      <c r="D36" s="6">
        <f t="shared" si="19"/>
        <v>15000</v>
      </c>
      <c r="E36" s="6">
        <f t="shared" si="19"/>
        <v>18500</v>
      </c>
      <c r="F36" s="6">
        <f t="shared" si="19"/>
        <v>22500</v>
      </c>
      <c r="G36" s="6">
        <f t="shared" si="20"/>
        <v>25500</v>
      </c>
      <c r="J36" s="4" t="str">
        <f t="shared" si="17"/>
        <v>コンフォート（1）</v>
      </c>
      <c r="K36" s="6">
        <f t="shared" si="21"/>
        <v>13000</v>
      </c>
      <c r="L36" s="6">
        <f t="shared" si="21"/>
        <v>15000</v>
      </c>
      <c r="M36" s="6">
        <f t="shared" si="21"/>
        <v>18500</v>
      </c>
      <c r="N36" s="6">
        <f t="shared" si="21"/>
        <v>22500</v>
      </c>
      <c r="O36" s="6">
        <f t="shared" si="22"/>
        <v>25500</v>
      </c>
      <c r="R36" s="4" t="str">
        <f t="shared" si="18"/>
        <v>コンフォートＳツイン（2-3）</v>
      </c>
      <c r="S36" s="6">
        <f t="shared" si="23"/>
        <v>16000</v>
      </c>
      <c r="T36" s="6">
        <f t="shared" si="23"/>
        <v>18000</v>
      </c>
      <c r="U36" s="6">
        <f t="shared" si="23"/>
        <v>21500</v>
      </c>
      <c r="V36" s="6">
        <f t="shared" si="23"/>
        <v>26000</v>
      </c>
      <c r="W36" s="6">
        <f t="shared" si="24"/>
        <v>29000</v>
      </c>
    </row>
    <row r="37" spans="2:23" x14ac:dyDescent="0.4">
      <c r="B37" s="4" t="str">
        <f t="shared" si="16"/>
        <v>スーペリアインサイド（2-3）</v>
      </c>
      <c r="C37" s="6">
        <f t="shared" si="19"/>
        <v>19500</v>
      </c>
      <c r="D37" s="6">
        <f t="shared" si="19"/>
        <v>23000</v>
      </c>
      <c r="E37" s="6">
        <f t="shared" si="19"/>
        <v>27000</v>
      </c>
      <c r="F37" s="6">
        <f t="shared" si="19"/>
        <v>31000</v>
      </c>
      <c r="G37" s="6">
        <f t="shared" si="20"/>
        <v>35000</v>
      </c>
      <c r="J37" s="4" t="str">
        <f t="shared" si="17"/>
        <v>スーペリアインサイド（2-3）</v>
      </c>
      <c r="K37" s="6">
        <f t="shared" si="21"/>
        <v>19500</v>
      </c>
      <c r="L37" s="6">
        <f t="shared" si="21"/>
        <v>23000</v>
      </c>
      <c r="M37" s="6">
        <f t="shared" si="21"/>
        <v>27000</v>
      </c>
      <c r="N37" s="6">
        <f t="shared" si="21"/>
        <v>31000</v>
      </c>
      <c r="O37" s="6">
        <f t="shared" si="22"/>
        <v>35000</v>
      </c>
      <c r="R37" s="4" t="str">
        <f t="shared" si="18"/>
        <v>ー</v>
      </c>
      <c r="S37" s="6">
        <f t="shared" si="23"/>
        <v>0</v>
      </c>
      <c r="T37" s="6">
        <f t="shared" si="23"/>
        <v>0</v>
      </c>
      <c r="U37" s="6">
        <f t="shared" si="23"/>
        <v>0</v>
      </c>
      <c r="V37" s="6">
        <f t="shared" si="23"/>
        <v>0</v>
      </c>
      <c r="W37" s="6">
        <f t="shared" si="24"/>
        <v>0</v>
      </c>
    </row>
    <row r="38" spans="2:23" x14ac:dyDescent="0.4">
      <c r="B38" s="4" t="str">
        <f t="shared" si="16"/>
        <v>スーペリア和室（2-3）</v>
      </c>
      <c r="C38" s="6">
        <f t="shared" si="19"/>
        <v>22000</v>
      </c>
      <c r="D38" s="6">
        <f t="shared" si="19"/>
        <v>27000</v>
      </c>
      <c r="E38" s="6">
        <f t="shared" si="19"/>
        <v>30000</v>
      </c>
      <c r="F38" s="6">
        <f t="shared" si="19"/>
        <v>36000</v>
      </c>
      <c r="G38" s="6">
        <f t="shared" si="20"/>
        <v>40000</v>
      </c>
      <c r="J38" s="4" t="str">
        <f t="shared" si="17"/>
        <v>スーペリア和室（2-3）</v>
      </c>
      <c r="K38" s="6">
        <f t="shared" si="21"/>
        <v>22000</v>
      </c>
      <c r="L38" s="6">
        <f t="shared" si="21"/>
        <v>27000</v>
      </c>
      <c r="M38" s="6">
        <f t="shared" si="21"/>
        <v>30000</v>
      </c>
      <c r="N38" s="6">
        <f t="shared" si="21"/>
        <v>36000</v>
      </c>
      <c r="O38" s="6">
        <f t="shared" si="22"/>
        <v>40000</v>
      </c>
      <c r="R38" s="4" t="str">
        <f t="shared" si="18"/>
        <v>ー</v>
      </c>
      <c r="S38" s="6">
        <f t="shared" si="23"/>
        <v>0</v>
      </c>
      <c r="T38" s="6">
        <f t="shared" si="23"/>
        <v>0</v>
      </c>
      <c r="U38" s="6">
        <f t="shared" si="23"/>
        <v>0</v>
      </c>
      <c r="V38" s="6">
        <f t="shared" si="23"/>
        <v>0</v>
      </c>
      <c r="W38" s="6">
        <f t="shared" si="24"/>
        <v>0</v>
      </c>
    </row>
    <row r="39" spans="2:23" x14ac:dyDescent="0.4">
      <c r="B39" s="4" t="str">
        <f t="shared" si="16"/>
        <v>スーペリア和洋室（4）</v>
      </c>
      <c r="C39" s="6">
        <f t="shared" si="19"/>
        <v>22000</v>
      </c>
      <c r="D39" s="6">
        <f t="shared" si="19"/>
        <v>27000</v>
      </c>
      <c r="E39" s="6">
        <f t="shared" si="19"/>
        <v>30000</v>
      </c>
      <c r="F39" s="6">
        <f t="shared" si="19"/>
        <v>36000</v>
      </c>
      <c r="G39" s="6">
        <f t="shared" si="20"/>
        <v>40000</v>
      </c>
      <c r="J39" s="4" t="str">
        <f t="shared" si="17"/>
        <v>スーペリア和洋室（4）</v>
      </c>
      <c r="K39" s="6">
        <f t="shared" si="21"/>
        <v>22000</v>
      </c>
      <c r="L39" s="6">
        <f t="shared" si="21"/>
        <v>27000</v>
      </c>
      <c r="M39" s="6">
        <f t="shared" si="21"/>
        <v>30000</v>
      </c>
      <c r="N39" s="6">
        <f t="shared" si="21"/>
        <v>36000</v>
      </c>
      <c r="O39" s="6">
        <f t="shared" si="22"/>
        <v>40000</v>
      </c>
      <c r="R39" s="4" t="str">
        <f t="shared" si="18"/>
        <v>ー</v>
      </c>
      <c r="S39" s="6">
        <f t="shared" si="23"/>
        <v>0</v>
      </c>
      <c r="T39" s="6">
        <f t="shared" si="23"/>
        <v>0</v>
      </c>
      <c r="U39" s="6">
        <f t="shared" si="23"/>
        <v>0</v>
      </c>
      <c r="V39" s="6">
        <f t="shared" si="23"/>
        <v>0</v>
      </c>
      <c r="W39" s="6">
        <f t="shared" si="24"/>
        <v>0</v>
      </c>
    </row>
    <row r="40" spans="2:23" x14ac:dyDescent="0.4">
      <c r="B40" s="4" t="str">
        <f t="shared" si="16"/>
        <v>プレミアム（2-3）</v>
      </c>
      <c r="C40" s="6">
        <f t="shared" si="19"/>
        <v>29000</v>
      </c>
      <c r="D40" s="6">
        <f t="shared" si="19"/>
        <v>36000</v>
      </c>
      <c r="E40" s="6">
        <f t="shared" si="19"/>
        <v>42000</v>
      </c>
      <c r="F40" s="6">
        <f t="shared" si="19"/>
        <v>47000</v>
      </c>
      <c r="G40" s="6">
        <f t="shared" si="20"/>
        <v>52000</v>
      </c>
      <c r="J40" s="4" t="str">
        <f t="shared" si="17"/>
        <v>プレミアム（2-3）</v>
      </c>
      <c r="K40" s="6">
        <f t="shared" si="21"/>
        <v>29000</v>
      </c>
      <c r="L40" s="6">
        <f t="shared" si="21"/>
        <v>36000</v>
      </c>
      <c r="M40" s="6">
        <f t="shared" si="21"/>
        <v>42000</v>
      </c>
      <c r="N40" s="6">
        <f t="shared" si="21"/>
        <v>47000</v>
      </c>
      <c r="O40" s="6">
        <f t="shared" si="22"/>
        <v>52000</v>
      </c>
      <c r="R40" s="4" t="str">
        <f t="shared" si="18"/>
        <v>ー</v>
      </c>
      <c r="S40" s="6">
        <f t="shared" si="23"/>
        <v>0</v>
      </c>
      <c r="T40" s="6">
        <f t="shared" si="23"/>
        <v>0</v>
      </c>
      <c r="U40" s="6">
        <f t="shared" si="23"/>
        <v>0</v>
      </c>
      <c r="V40" s="6">
        <f t="shared" si="23"/>
        <v>0</v>
      </c>
      <c r="W40" s="6">
        <f t="shared" si="24"/>
        <v>0</v>
      </c>
    </row>
    <row r="41" spans="2:23" x14ac:dyDescent="0.4">
      <c r="B41" s="4" t="str">
        <f t="shared" si="16"/>
        <v>スイート（2-3）</v>
      </c>
      <c r="C41" s="6">
        <f t="shared" si="19"/>
        <v>55000</v>
      </c>
      <c r="D41" s="6">
        <f t="shared" si="19"/>
        <v>64000</v>
      </c>
      <c r="E41" s="6">
        <f t="shared" si="19"/>
        <v>72000</v>
      </c>
      <c r="F41" s="6">
        <f t="shared" si="19"/>
        <v>72000</v>
      </c>
      <c r="G41" s="6">
        <f t="shared" si="20"/>
        <v>79000</v>
      </c>
      <c r="J41" s="4" t="str">
        <f t="shared" si="17"/>
        <v>スイート（2-3）</v>
      </c>
      <c r="K41" s="6">
        <f t="shared" si="21"/>
        <v>55000</v>
      </c>
      <c r="L41" s="6">
        <f t="shared" si="21"/>
        <v>64000</v>
      </c>
      <c r="M41" s="6">
        <f t="shared" si="21"/>
        <v>72000</v>
      </c>
      <c r="N41" s="6">
        <f t="shared" si="21"/>
        <v>72000</v>
      </c>
      <c r="O41" s="6">
        <f t="shared" si="22"/>
        <v>79000</v>
      </c>
      <c r="R41" s="4" t="str">
        <f t="shared" si="18"/>
        <v>ー</v>
      </c>
      <c r="S41" s="6">
        <f t="shared" si="23"/>
        <v>0</v>
      </c>
      <c r="T41" s="6">
        <f t="shared" si="23"/>
        <v>0</v>
      </c>
      <c r="U41" s="6">
        <f t="shared" si="23"/>
        <v>0</v>
      </c>
      <c r="V41" s="6">
        <f t="shared" si="23"/>
        <v>0</v>
      </c>
      <c r="W41" s="6">
        <f t="shared" si="24"/>
        <v>0</v>
      </c>
    </row>
    <row r="48" spans="2:23" x14ac:dyDescent="0.4">
      <c r="B48" s="4" t="str">
        <f t="shared" ref="B48:F51" si="25">IF($B$2=$B$65,B80,IF($B$2=$J$65,J80,IF($B$2=$R$65,R80,IF($B$2=$Z$65,Z80,IF($B$2=$AF$65,AF80)))))</f>
        <v>車両</v>
      </c>
      <c r="C48" s="6" t="str">
        <f t="shared" si="25"/>
        <v>A</v>
      </c>
      <c r="D48" s="6" t="str">
        <f t="shared" si="25"/>
        <v>B</v>
      </c>
      <c r="E48" s="6" t="str">
        <f t="shared" si="25"/>
        <v>C</v>
      </c>
      <c r="F48" s="6" t="str">
        <f t="shared" si="25"/>
        <v>D</v>
      </c>
      <c r="G48" s="6" t="str">
        <f>IF($B$2=$B$65,G80,IF($B$2=$J$65,O80,IF($B$2=$R$65,W80,IF($B$2=$Z$65,AD80,IF($B$2=$AF$65,AJ80)))))</f>
        <v>E</v>
      </c>
      <c r="J48" s="4" t="str">
        <f t="shared" ref="J48:N51" si="26">IF($J$2=$B$65,B80,IF($J$2=$J$65,J80,IF($J$2=$R$65,R80,IF($J$2=$Z$65,Z80,IF($J$2=$AF$65,AF80)))))</f>
        <v>車両</v>
      </c>
      <c r="K48" s="6" t="str">
        <f t="shared" si="26"/>
        <v>A</v>
      </c>
      <c r="L48" s="6" t="str">
        <f t="shared" si="26"/>
        <v>B</v>
      </c>
      <c r="M48" s="6" t="str">
        <f t="shared" si="26"/>
        <v>C</v>
      </c>
      <c r="N48" s="6" t="str">
        <f t="shared" si="26"/>
        <v>D</v>
      </c>
      <c r="O48" s="6" t="str">
        <f>IF($J$2=$B$65,G80,IF($J$2=$J$65,O80,IF($J$2=$R$65,W80,IF($J$2=$Z$65,AD80,IF($J$2=$AF$65,AJ80)))))</f>
        <v>E</v>
      </c>
      <c r="R48" s="4" t="str">
        <f t="shared" ref="R48:V51" si="27">IF($R$2=$B$65,B80,IF($R$2=$J$65,J80,IF($R$2=$R$65,R80,IF($R$2=$Z$65,Z80,IF($R$2=$AF$65,AF80)))))</f>
        <v>車両</v>
      </c>
      <c r="S48" s="6" t="str">
        <f t="shared" si="27"/>
        <v>A</v>
      </c>
      <c r="T48" s="6" t="str">
        <f t="shared" si="27"/>
        <v>B</v>
      </c>
      <c r="U48" s="6" t="str">
        <f t="shared" si="27"/>
        <v>C</v>
      </c>
      <c r="V48" s="6" t="str">
        <f t="shared" si="27"/>
        <v>D</v>
      </c>
      <c r="W48" s="6" t="str">
        <f>IF($R$2=$B$65,G80,IF($R$2=$J$65,O80,IF($R$2=$R$65,W80,IF($R$2=$Z$65,AD80,IF($R$2=$AF$65,AJ80)))))</f>
        <v>E</v>
      </c>
    </row>
    <row r="49" spans="2:23" x14ac:dyDescent="0.4">
      <c r="B49" s="4" t="str">
        <f t="shared" si="25"/>
        <v>なし</v>
      </c>
      <c r="C49" s="6">
        <f t="shared" si="25"/>
        <v>0</v>
      </c>
      <c r="D49" s="6">
        <f t="shared" si="25"/>
        <v>0</v>
      </c>
      <c r="E49" s="6">
        <f t="shared" si="25"/>
        <v>0</v>
      </c>
      <c r="F49" s="6">
        <f t="shared" si="25"/>
        <v>0</v>
      </c>
      <c r="G49" s="6">
        <f>IF($B$2=$B$65,G81,IF($B$2=$J$65,O81,IF($B$2=$R$65,W81,IF($B$2=$Z$65,AD81,IF($B$2=$AF$65,AJ81)))))</f>
        <v>0</v>
      </c>
      <c r="J49" s="4" t="str">
        <f t="shared" si="26"/>
        <v>なし</v>
      </c>
      <c r="K49" s="6">
        <f t="shared" si="26"/>
        <v>0</v>
      </c>
      <c r="L49" s="6">
        <f t="shared" si="26"/>
        <v>0</v>
      </c>
      <c r="M49" s="6">
        <f t="shared" si="26"/>
        <v>0</v>
      </c>
      <c r="N49" s="6">
        <f t="shared" si="26"/>
        <v>0</v>
      </c>
      <c r="O49" s="6">
        <f>IF($J$2=$B$65,G81,IF($J$2=$J$65,O81,IF($J$2=$R$65,W81,IF($J$2=$Z$65,AD81,IF($J$2=$AF$65,AJ81)))))</f>
        <v>0</v>
      </c>
      <c r="R49" s="4" t="str">
        <f t="shared" si="27"/>
        <v>なし</v>
      </c>
      <c r="S49" s="6">
        <f t="shared" si="27"/>
        <v>0</v>
      </c>
      <c r="T49" s="6">
        <f t="shared" si="27"/>
        <v>0</v>
      </c>
      <c r="U49" s="6">
        <f t="shared" si="27"/>
        <v>0</v>
      </c>
      <c r="V49" s="6">
        <f t="shared" si="27"/>
        <v>0</v>
      </c>
      <c r="W49" s="6">
        <f>IF($R$2=$B$65,G81,IF($R$2=$J$65,O81,IF($R$2=$R$65,W81,IF($R$2=$Z$65,AD81,IF($R$2=$AF$65,AJ81)))))</f>
        <v>0</v>
      </c>
    </row>
    <row r="50" spans="2:23" x14ac:dyDescent="0.4">
      <c r="B50" s="4" t="str">
        <f t="shared" si="25"/>
        <v>5m未満</v>
      </c>
      <c r="C50" s="6">
        <f t="shared" si="25"/>
        <v>36000</v>
      </c>
      <c r="D50" s="6">
        <f t="shared" si="25"/>
        <v>41000</v>
      </c>
      <c r="E50" s="6">
        <f t="shared" si="25"/>
        <v>46000</v>
      </c>
      <c r="F50" s="6">
        <f t="shared" si="25"/>
        <v>46000</v>
      </c>
      <c r="G50" s="6">
        <f>IF($B$2=$B$65,G82,IF($B$2=$J$65,O82,IF($B$2=$R$65,W82,IF($B$2=$Z$65,AD82,IF($B$2=$AF$65,AJ82)))))</f>
        <v>51000</v>
      </c>
      <c r="J50" s="4" t="str">
        <f t="shared" si="26"/>
        <v>5m未満</v>
      </c>
      <c r="K50" s="6">
        <f t="shared" si="26"/>
        <v>36000</v>
      </c>
      <c r="L50" s="6">
        <f t="shared" si="26"/>
        <v>41000</v>
      </c>
      <c r="M50" s="6">
        <f t="shared" si="26"/>
        <v>46000</v>
      </c>
      <c r="N50" s="6">
        <f t="shared" si="26"/>
        <v>46000</v>
      </c>
      <c r="O50" s="6">
        <f>IF($J$2=$B$65,G82,IF($J$2=$J$65,O82,IF($J$2=$R$65,W82,IF($J$2=$Z$65,AD82,IF($J$2=$AF$65,AJ82)))))</f>
        <v>51000</v>
      </c>
      <c r="R50" s="4" t="str">
        <f t="shared" si="27"/>
        <v>5m未満</v>
      </c>
      <c r="S50" s="6">
        <f t="shared" si="27"/>
        <v>36000</v>
      </c>
      <c r="T50" s="6">
        <f t="shared" si="27"/>
        <v>41000</v>
      </c>
      <c r="U50" s="6">
        <f t="shared" si="27"/>
        <v>46000</v>
      </c>
      <c r="V50" s="6">
        <f t="shared" si="27"/>
        <v>46000</v>
      </c>
      <c r="W50" s="6">
        <f>IF($R$2=$B$65,G82,IF($R$2=$J$65,O82,IF($R$2=$R$65,W82,IF($R$2=$Z$65,AD82,IF($R$2=$AF$65,AJ82)))))</f>
        <v>51000</v>
      </c>
    </row>
    <row r="51" spans="2:23" x14ac:dyDescent="0.4">
      <c r="B51" s="4" t="str">
        <f t="shared" si="25"/>
        <v>6m未満</v>
      </c>
      <c r="C51" s="6">
        <f t="shared" si="25"/>
        <v>42500</v>
      </c>
      <c r="D51" s="6">
        <f t="shared" si="25"/>
        <v>48500</v>
      </c>
      <c r="E51" s="6">
        <f t="shared" si="25"/>
        <v>54500</v>
      </c>
      <c r="F51" s="6">
        <f t="shared" si="25"/>
        <v>54500</v>
      </c>
      <c r="G51" s="6">
        <f>IF($B$2=$B$65,G83,IF($B$2=$J$65,O83,IF($B$2=$R$65,W83,IF($B$2=$Z$65,AD83,IF($B$2=$AF$65,AJ83)))))</f>
        <v>60500</v>
      </c>
      <c r="J51" s="4" t="str">
        <f t="shared" si="26"/>
        <v>6m未満</v>
      </c>
      <c r="K51" s="6">
        <f t="shared" si="26"/>
        <v>42500</v>
      </c>
      <c r="L51" s="6">
        <f t="shared" si="26"/>
        <v>48500</v>
      </c>
      <c r="M51" s="6">
        <f t="shared" si="26"/>
        <v>54500</v>
      </c>
      <c r="N51" s="6">
        <f t="shared" si="26"/>
        <v>54500</v>
      </c>
      <c r="O51" s="6">
        <f>IF($J$2=$B$65,G83,IF($J$2=$J$65,O83,IF($J$2=$R$65,W83,IF($J$2=$Z$65,AD83,IF($J$2=$AF$65,AJ83)))))</f>
        <v>60500</v>
      </c>
      <c r="R51" s="4" t="str">
        <f t="shared" si="27"/>
        <v>6m未満</v>
      </c>
      <c r="S51" s="6">
        <f t="shared" si="27"/>
        <v>42500</v>
      </c>
      <c r="T51" s="6">
        <f t="shared" si="27"/>
        <v>48500</v>
      </c>
      <c r="U51" s="6">
        <f t="shared" si="27"/>
        <v>54500</v>
      </c>
      <c r="V51" s="6">
        <f t="shared" si="27"/>
        <v>54500</v>
      </c>
      <c r="W51" s="6">
        <f>IF($R$2=$B$65,G83,IF($R$2=$J$65,O83,IF($R$2=$R$65,W83,IF($R$2=$Z$65,AD83,IF($R$2=$AF$65,AJ83)))))</f>
        <v>60500</v>
      </c>
    </row>
    <row r="53" spans="2:23" x14ac:dyDescent="0.4">
      <c r="B53" s="4" t="s">
        <v>66</v>
      </c>
      <c r="C53" s="6">
        <f>C35</f>
        <v>10500</v>
      </c>
      <c r="D53" s="6">
        <f t="shared" ref="D53:G53" si="28">D35</f>
        <v>12500</v>
      </c>
      <c r="E53" s="6">
        <f t="shared" si="28"/>
        <v>15500</v>
      </c>
      <c r="F53" s="6">
        <f t="shared" si="28"/>
        <v>19500</v>
      </c>
      <c r="G53" s="6">
        <f t="shared" si="28"/>
        <v>22000</v>
      </c>
      <c r="J53" s="4" t="s">
        <v>66</v>
      </c>
      <c r="K53" s="6">
        <f>K35</f>
        <v>10500</v>
      </c>
      <c r="L53" s="6">
        <f t="shared" ref="L53:O53" si="29">L35</f>
        <v>12500</v>
      </c>
      <c r="M53" s="6">
        <f t="shared" si="29"/>
        <v>15500</v>
      </c>
      <c r="N53" s="6">
        <f t="shared" si="29"/>
        <v>19500</v>
      </c>
      <c r="O53" s="6">
        <f t="shared" si="29"/>
        <v>22000</v>
      </c>
      <c r="R53" s="4" t="s">
        <v>66</v>
      </c>
      <c r="S53" s="6">
        <f>S35</f>
        <v>16000</v>
      </c>
      <c r="T53" s="6">
        <f t="shared" ref="T53:W53" si="30">T35</f>
        <v>18000</v>
      </c>
      <c r="U53" s="6">
        <f t="shared" si="30"/>
        <v>21500</v>
      </c>
      <c r="V53" s="6">
        <f t="shared" si="30"/>
        <v>26000</v>
      </c>
      <c r="W53" s="6">
        <f t="shared" si="30"/>
        <v>29000</v>
      </c>
    </row>
    <row r="55" spans="2:23" x14ac:dyDescent="0.4">
      <c r="B55" s="4" t="str">
        <f t="shared" ref="B55:F60" si="31">IF($B$2=$B$65,B86,IF($B$2=$J$65,J86,IF($B$2=$R$65,R86,IF($B$2=$Z$65,Z86,IF($B$2=$AF$65,AF86)))))</f>
        <v>二輪</v>
      </c>
      <c r="C55" s="6" t="str">
        <f t="shared" si="31"/>
        <v>A</v>
      </c>
      <c r="D55" s="6" t="str">
        <f t="shared" si="31"/>
        <v>B</v>
      </c>
      <c r="E55" s="6" t="str">
        <f t="shared" si="31"/>
        <v>C</v>
      </c>
      <c r="F55" s="6" t="str">
        <f t="shared" si="31"/>
        <v>D</v>
      </c>
      <c r="G55" s="6" t="str">
        <f t="shared" ref="G55:G60" si="32">IF($B$2=$B$65,G86,IF($B$2=$J$65,O86,IF($B$2=$R$65,W86,IF($B$2=$Z$65,AD86,IF($B$2=$AF$65,AJ86)))))</f>
        <v>E</v>
      </c>
      <c r="J55" s="4" t="str">
        <f>IF($J$2=$B$65,B86,IF($J$2=$J$65,J86,IF($J$2=$R$65,R86,IF($J$2=$Z$65,Z86,IF($J$2=$AF$65,AF86)))))</f>
        <v>二輪</v>
      </c>
      <c r="K55" s="6" t="str">
        <f>IF($J$2=$B$65,C86,IF($J$2=$J$65,K86,IF($J$2=$R$65,S86,IF($J$2=$Z$65,AA86,IF($J$2=$AF$65,AG86)))))</f>
        <v>A</v>
      </c>
      <c r="L55" s="6" t="str">
        <f>IF($J$2=$B$65,D86,IF($J$2=$J$65,L86,IF($J$2=$R$65,T86,IF($J$2=$Z$65,AB86,IF($J$2=$AF$65,AH86)))))</f>
        <v>B</v>
      </c>
      <c r="M55" s="6" t="str">
        <f>IF($J$2=$B$65,E86,IF($J$2=$J$65,M86,IF($J$2=$R$65,U86,IF($J$2=$Z$65,AC86,IF($J$2=$AF$65,AI86)))))</f>
        <v>C</v>
      </c>
      <c r="N55" s="6" t="str">
        <f>IF($J$2=$B$65,F86,IF($J$2=$J$65,N86,IF($J$2=$R$65,V86,IF($J$2=$Z$65,AD86,IF($J$2=$AF$65,AJ86)))))</f>
        <v>D</v>
      </c>
      <c r="O55" s="6" t="str">
        <f>IF($J$2=$B$65,G86,IF($J$2=$J$65,O86,IF($J$2=$R$65,W86,IF($J$2=$Z$65,AD86,IF($J$2=$AF$65,AJ86)))))</f>
        <v>E</v>
      </c>
      <c r="R55" s="4" t="str">
        <f>IF($R$2=$B$65,B86,IF($R$2=$J$65,J86,IF($R$2=$R$65,R86,IF($R$2=$Z$65,Z86,IF($R$2=$AF$65,AF86)))))</f>
        <v>二輪</v>
      </c>
      <c r="S55" s="6" t="str">
        <f>IF($R$2=$B$65,C86,IF($R$2=$J$65,K86,IF($R$2=$R$65,S86,IF($R$2=$Z$65,AA86,IF($R$2=$AF$65,AG86)))))</f>
        <v>A</v>
      </c>
      <c r="T55" s="6" t="str">
        <f>IF($R$2=$B$65,D86,IF($R$2=$J$65,L86,IF($R$2=$R$65,T86,IF($R$2=$Z$65,AB86,IF($R$2=$AF$65,AH86)))))</f>
        <v>B</v>
      </c>
      <c r="U55" s="6" t="str">
        <f>IF($R$2=$B$65,E86,IF($R$2=$J$65,M86,IF($R$2=$R$65,U86,IF($R$2=$Z$65,AC86,IF($R$2=$AF$65,AI86)))))</f>
        <v>C</v>
      </c>
      <c r="V55" s="6" t="str">
        <f>IF($R$2=$B$65,F86,IF($R$2=$J$65,N86,IF($R$2=$R$65,V86,IF($R$2=$Z$65,AD86,IF($R$2=$AF$65,AJ86)))))</f>
        <v>D</v>
      </c>
      <c r="W55" s="6" t="str">
        <f>IF($R$2=$B$65,G86,IF($R$2=$J$65,O86,IF($R$2=$R$65,W86,IF($R$2=$Z$65,AD86,IF($R$2=$AF$65,AJ86)))))</f>
        <v>E</v>
      </c>
    </row>
    <row r="56" spans="2:23" x14ac:dyDescent="0.4">
      <c r="B56" s="4" t="str">
        <f t="shared" si="31"/>
        <v>なし</v>
      </c>
      <c r="C56" s="6">
        <f t="shared" si="31"/>
        <v>0</v>
      </c>
      <c r="D56" s="6">
        <f t="shared" si="31"/>
        <v>0</v>
      </c>
      <c r="E56" s="6">
        <f t="shared" si="31"/>
        <v>0</v>
      </c>
      <c r="F56" s="6">
        <f t="shared" si="31"/>
        <v>0</v>
      </c>
      <c r="G56" s="6">
        <f t="shared" si="32"/>
        <v>0</v>
      </c>
      <c r="J56" s="4" t="str">
        <f>IF($J$2=$B$65,B87,IF($J$2=$J$65,J87,IF($J$2=$R$65,R87,IF($J$2=$Z$65,Z87,IF($J$2=$AF$65,AF87)))))</f>
        <v>なし</v>
      </c>
      <c r="K56" s="6">
        <f>IF($B$2=$B$65,K87,IF($B$2=$J$65,S87,IF($B$2=$R$65,AA87,IF($B$2=$Z$65,AG87,IF($B$2=$AF$65,AM87)))))</f>
        <v>0</v>
      </c>
      <c r="L56" s="6">
        <f>IF($B$2=$B$65,L87,IF($B$2=$J$65,T87,IF($B$2=$R$65,AB87,IF($B$2=$Z$65,AH87,IF($B$2=$AF$65,AN87)))))</f>
        <v>0</v>
      </c>
      <c r="M56" s="6">
        <f>IF($B$2=$B$65,M87,IF($B$2=$J$65,U87,IF($B$2=$R$65,AC87,IF($B$2=$Z$65,AI87,IF($B$2=$AF$65,AO87)))))</f>
        <v>0</v>
      </c>
      <c r="N56" s="6">
        <f>IF($B$2=$B$65,N87,IF($B$2=$J$65,V87,IF($B$2=$R$65,AD87,IF($B$2=$Z$65,AJ87,IF($B$2=$AF$65,AP87)))))</f>
        <v>0</v>
      </c>
      <c r="O56" s="6">
        <f>IF($B$2=$B$65,O87,IF($B$2=$J$65,W87,IF($B$2=$R$65,AD87,IF($B$2=$Z$65,AJ87,IF($B$2=$AF$65,AP87)))))</f>
        <v>0</v>
      </c>
      <c r="R56" s="4" t="str">
        <f>IF($R$2=$B$65,B87,IF($R$2=$J$65,J87,IF($R$2=$R$65,R87,IF($R$2=$Z$65,Z87,IF($R$2=$AF$65,AF87)))))</f>
        <v>なし</v>
      </c>
      <c r="S56" s="6">
        <f>IF($B$2=$B$65,S87,IF($B$2=$J$65,AA87,IF($B$2=$R$65,AG87,IF($B$2=$Z$65,AM87,IF($B$2=$AF$65,AS87)))))</f>
        <v>0</v>
      </c>
      <c r="T56" s="6">
        <f>IF($B$2=$B$65,T87,IF($B$2=$J$65,AB87,IF($B$2=$R$65,AH87,IF($B$2=$Z$65,AN87,IF($B$2=$AF$65,AT87)))))</f>
        <v>0</v>
      </c>
      <c r="U56" s="6">
        <f>IF($B$2=$B$65,U87,IF($B$2=$J$65,AC87,IF($B$2=$R$65,AI87,IF($B$2=$Z$65,AO87,IF($B$2=$AF$65,AU87)))))</f>
        <v>0</v>
      </c>
      <c r="V56" s="6">
        <f>IF($B$2=$B$65,V87,IF($B$2=$J$65,AD87,IF($B$2=$R$65,AJ87,IF($B$2=$Z$65,AP87,IF($B$2=$AF$65,AV87)))))</f>
        <v>0</v>
      </c>
      <c r="W56" s="6">
        <f>IF($B$2=$B$65,W87,IF($B$2=$J$65,AD87,IF($B$2=$R$65,AJ87,IF($B$2=$Z$65,AP87,IF($B$2=$AF$65,AV87)))))</f>
        <v>0</v>
      </c>
    </row>
    <row r="57" spans="2:23" x14ac:dyDescent="0.4">
      <c r="B57" s="4" t="str">
        <f t="shared" si="31"/>
        <v>125cc未満</v>
      </c>
      <c r="C57" s="6">
        <f t="shared" si="31"/>
        <v>11000</v>
      </c>
      <c r="D57" s="6">
        <f t="shared" si="31"/>
        <v>14000</v>
      </c>
      <c r="E57" s="6">
        <f t="shared" si="31"/>
        <v>14000</v>
      </c>
      <c r="F57" s="6">
        <f t="shared" si="31"/>
        <v>15000</v>
      </c>
      <c r="G57" s="6">
        <f t="shared" si="32"/>
        <v>16000</v>
      </c>
      <c r="J57" s="4" t="str">
        <f>IF($J$2=$B$65,B88,IF($J$2=$J$65,J88,IF($J$2=$R$65,R88,IF($J$2=$Z$65,Z88,IF($J$2=$AF$65,AF88)))))</f>
        <v>125cc未満</v>
      </c>
      <c r="K57" s="6">
        <f t="shared" ref="K57:M60" si="33">IF($J$2=$B$65,C88,IF($J$2=$J$65,K88,IF($J$2=$R$65,S88,IF($J$2=$Z$65,AA88,IF($J$2=$AF$65,AG88)))))</f>
        <v>11000</v>
      </c>
      <c r="L57" s="6">
        <f t="shared" si="33"/>
        <v>14000</v>
      </c>
      <c r="M57" s="6">
        <f t="shared" si="33"/>
        <v>14000</v>
      </c>
      <c r="N57" s="6">
        <f>IF($B$2=$B$65,N88,IF($B$2=$J$65,V88,IF($B$2=$R$65,AD88,IF($B$2=$Z$65,AJ88,IF($B$2=$AF$65,AP88)))))</f>
        <v>15000</v>
      </c>
      <c r="O57" s="6">
        <f>IF($J$2=$B$65,G88,IF($J$2=$J$65,O88,IF($J$2=$R$65,W88,IF($J$2=$Z$65,AD88,IF($J$2=$AF$65,AJ88)))))</f>
        <v>16000</v>
      </c>
      <c r="R57" s="4" t="str">
        <f>IF($R$2=$B$65,B88,IF($R$2=$J$65,J88,IF($R$2=$R$65,R88,IF($R$2=$Z$65,Z88,IF($R$2=$AF$65,AF88)))))</f>
        <v>125cc未満</v>
      </c>
      <c r="S57" s="6">
        <f t="shared" ref="S57:V60" si="34">IF($R$2=$B$65,C88,IF($R$2=$J$65,K88,IF($R$2=$R$65,S88,IF($R$2=$Z$65,AA88,IF($R$2=$AF$65,AG88)))))</f>
        <v>11000</v>
      </c>
      <c r="T57" s="6">
        <f t="shared" si="34"/>
        <v>14000</v>
      </c>
      <c r="U57" s="6">
        <f t="shared" si="34"/>
        <v>14000</v>
      </c>
      <c r="V57" s="6">
        <f t="shared" si="34"/>
        <v>15000</v>
      </c>
      <c r="W57" s="6">
        <f>IF($R$2=$B$65,G88,IF($R$2=$J$65,O88,IF($R$2=$R$65,W88,IF($R$2=$Z$65,AD88,IF($R$2=$AF$65,AJ88)))))</f>
        <v>16000</v>
      </c>
    </row>
    <row r="58" spans="2:23" x14ac:dyDescent="0.4">
      <c r="B58" s="4" t="str">
        <f t="shared" si="31"/>
        <v>400cc未満</v>
      </c>
      <c r="C58" s="6">
        <f t="shared" si="31"/>
        <v>11000</v>
      </c>
      <c r="D58" s="6">
        <f t="shared" si="31"/>
        <v>14000</v>
      </c>
      <c r="E58" s="6">
        <f t="shared" si="31"/>
        <v>14000</v>
      </c>
      <c r="F58" s="6">
        <f t="shared" si="31"/>
        <v>15000</v>
      </c>
      <c r="G58" s="6">
        <f t="shared" si="32"/>
        <v>16000</v>
      </c>
      <c r="J58" s="4" t="str">
        <f>IF($J$2=$B$65,B89,IF($J$2=$J$65,J89,IF($J$2=$R$65,R89,IF($J$2=$Z$65,Z89,IF($J$2=$AF$65,AF89)))))</f>
        <v>400cc未満</v>
      </c>
      <c r="K58" s="6">
        <f t="shared" si="33"/>
        <v>11000</v>
      </c>
      <c r="L58" s="6">
        <f t="shared" si="33"/>
        <v>14000</v>
      </c>
      <c r="M58" s="6">
        <f t="shared" si="33"/>
        <v>14000</v>
      </c>
      <c r="N58" s="6">
        <f>IF($B$2=$B$65,N89,IF($B$2=$J$65,V89,IF($B$2=$R$65,AD89,IF($B$2=$Z$65,AJ89,IF($B$2=$AF$65,AP89)))))</f>
        <v>15000</v>
      </c>
      <c r="O58" s="6">
        <f>IF($J$2=$B$65,G89,IF($J$2=$J$65,O89,IF($J$2=$R$65,W89,IF($J$2=$Z$65,AD89,IF($J$2=$AF$65,AJ89)))))</f>
        <v>16000</v>
      </c>
      <c r="R58" s="4" t="str">
        <f>IF($R$2=$B$65,B89,IF($R$2=$J$65,J89,IF($R$2=$R$65,R89,IF($R$2=$Z$65,Z89,IF($R$2=$AF$65,AF89)))))</f>
        <v>400cc未満</v>
      </c>
      <c r="S58" s="6">
        <f t="shared" si="34"/>
        <v>11000</v>
      </c>
      <c r="T58" s="6">
        <f t="shared" si="34"/>
        <v>14000</v>
      </c>
      <c r="U58" s="6">
        <f t="shared" si="34"/>
        <v>14000</v>
      </c>
      <c r="V58" s="6">
        <f t="shared" si="34"/>
        <v>15000</v>
      </c>
      <c r="W58" s="6">
        <f>IF($R$2=$B$65,G89,IF($R$2=$J$65,O89,IF($R$2=$R$65,W89,IF($R$2=$Z$65,AD89,IF($R$2=$AF$65,AJ89)))))</f>
        <v>16000</v>
      </c>
    </row>
    <row r="59" spans="2:23" x14ac:dyDescent="0.4">
      <c r="B59" s="4" t="str">
        <f t="shared" si="31"/>
        <v>750cc未満</v>
      </c>
      <c r="C59" s="6">
        <f t="shared" si="31"/>
        <v>15000</v>
      </c>
      <c r="D59" s="6">
        <f t="shared" si="31"/>
        <v>17000</v>
      </c>
      <c r="E59" s="6">
        <f t="shared" si="31"/>
        <v>17000</v>
      </c>
      <c r="F59" s="6">
        <f t="shared" si="31"/>
        <v>19000</v>
      </c>
      <c r="G59" s="6">
        <f t="shared" si="32"/>
        <v>20000</v>
      </c>
      <c r="J59" s="4" t="str">
        <f>IF($J$2=$B$65,B90,IF($J$2=$J$65,J90,IF($J$2=$R$65,R90,IF($J$2=$Z$65,Z90,IF($J$2=$AF$65,AF90)))))</f>
        <v>750cc未満</v>
      </c>
      <c r="K59" s="6">
        <f t="shared" si="33"/>
        <v>15000</v>
      </c>
      <c r="L59" s="6">
        <f t="shared" si="33"/>
        <v>17000</v>
      </c>
      <c r="M59" s="6">
        <f t="shared" si="33"/>
        <v>17000</v>
      </c>
      <c r="N59" s="6">
        <f>IF($B$2=$B$65,N90,IF($B$2=$J$65,V90,IF($B$2=$R$65,AD90,IF($B$2=$Z$65,AJ90,IF($B$2=$AF$65,AP90)))))</f>
        <v>19000</v>
      </c>
      <c r="O59" s="6">
        <f>IF($J$2=$B$65,G90,IF($J$2=$J$65,O90,IF($J$2=$R$65,W90,IF($J$2=$Z$65,AD90,IF($J$2=$AF$65,AJ90)))))</f>
        <v>20000</v>
      </c>
      <c r="R59" s="4" t="str">
        <f>IF($R$2=$B$65,B90,IF($R$2=$J$65,J90,IF($R$2=$R$65,R90,IF($R$2=$Z$65,Z90,IF($R$2=$AF$65,AF90)))))</f>
        <v>750cc未満</v>
      </c>
      <c r="S59" s="6">
        <f t="shared" si="34"/>
        <v>15000</v>
      </c>
      <c r="T59" s="6">
        <f t="shared" si="34"/>
        <v>17000</v>
      </c>
      <c r="U59" s="6">
        <f t="shared" si="34"/>
        <v>17000</v>
      </c>
      <c r="V59" s="6">
        <f t="shared" si="34"/>
        <v>19000</v>
      </c>
      <c r="W59" s="6">
        <f>IF($R$2=$B$65,G90,IF($R$2=$J$65,O90,IF($R$2=$R$65,W90,IF($R$2=$Z$65,AD90,IF($R$2=$AF$65,AJ90)))))</f>
        <v>20000</v>
      </c>
    </row>
    <row r="60" spans="2:23" x14ac:dyDescent="0.4">
      <c r="B60" s="4" t="str">
        <f t="shared" si="31"/>
        <v>750cc以上</v>
      </c>
      <c r="C60" s="6">
        <f t="shared" si="31"/>
        <v>18000</v>
      </c>
      <c r="D60" s="6">
        <f t="shared" si="31"/>
        <v>20000</v>
      </c>
      <c r="E60" s="6">
        <f t="shared" si="31"/>
        <v>20000</v>
      </c>
      <c r="F60" s="6">
        <f t="shared" si="31"/>
        <v>22000</v>
      </c>
      <c r="G60" s="6">
        <f t="shared" si="32"/>
        <v>24000</v>
      </c>
      <c r="J60" s="4" t="str">
        <f>IF($J$2=$B$65,B91,IF($J$2=$J$65,J91,IF($J$2=$R$65,R91,IF($J$2=$Z$65,Z91,IF($J$2=$AF$65,AF91)))))</f>
        <v>750cc以上</v>
      </c>
      <c r="K60" s="6">
        <f t="shared" si="33"/>
        <v>18000</v>
      </c>
      <c r="L60" s="6">
        <f t="shared" si="33"/>
        <v>20000</v>
      </c>
      <c r="M60" s="6">
        <f t="shared" si="33"/>
        <v>20000</v>
      </c>
      <c r="N60" s="6">
        <f>IF($B$2=$B$65,N91,IF($B$2=$J$65,V91,IF($B$2=$R$65,AD91,IF($B$2=$Z$65,AJ91,IF($B$2=$AF$65,AP91)))))</f>
        <v>22000</v>
      </c>
      <c r="O60" s="6">
        <f>IF($J$2=$B$65,G91,IF($J$2=$J$65,O91,IF($J$2=$R$65,W91,IF($J$2=$Z$65,AD91,IF($J$2=$AF$65,AJ91)))))</f>
        <v>24000</v>
      </c>
      <c r="R60" s="4" t="str">
        <f>IF($R$2=$B$65,B91,IF($R$2=$J$65,J91,IF($R$2=$R$65,R91,IF($R$2=$Z$65,Z91,IF($R$2=$AF$65,AF91)))))</f>
        <v>750cc以上</v>
      </c>
      <c r="S60" s="6">
        <f t="shared" si="34"/>
        <v>18000</v>
      </c>
      <c r="T60" s="6">
        <f t="shared" si="34"/>
        <v>20000</v>
      </c>
      <c r="U60" s="6">
        <f t="shared" si="34"/>
        <v>20000</v>
      </c>
      <c r="V60" s="6">
        <f t="shared" si="34"/>
        <v>22000</v>
      </c>
      <c r="W60" s="6">
        <f>IF($R$2=$B$65,G91,IF($R$2=$J$65,O91,IF($R$2=$R$65,W91,IF($R$2=$Z$65,AD91,IF($R$2=$AF$65,AJ91)))))</f>
        <v>24000</v>
      </c>
    </row>
    <row r="65" spans="2:36" ht="18.75" x14ac:dyDescent="0.4">
      <c r="B65" s="5" t="s">
        <v>24</v>
      </c>
      <c r="J65" s="5" t="s">
        <v>27</v>
      </c>
      <c r="R65" s="5" t="s">
        <v>28</v>
      </c>
      <c r="Z65"/>
      <c r="AF65"/>
    </row>
    <row r="66" spans="2:36" s="5" customFormat="1" ht="18.75" x14ac:dyDescent="0.4">
      <c r="B66" s="90" t="s">
        <v>36</v>
      </c>
      <c r="C66" s="42" t="s">
        <v>4</v>
      </c>
      <c r="D66" s="42" t="s">
        <v>5</v>
      </c>
      <c r="E66" s="42" t="s">
        <v>7</v>
      </c>
      <c r="F66" s="42" t="s">
        <v>8</v>
      </c>
      <c r="G66" s="42" t="s">
        <v>22</v>
      </c>
      <c r="J66" s="90" t="s">
        <v>36</v>
      </c>
      <c r="K66" s="42" t="s">
        <v>4</v>
      </c>
      <c r="L66" s="42" t="s">
        <v>5</v>
      </c>
      <c r="M66" s="42" t="s">
        <v>7</v>
      </c>
      <c r="N66" s="42" t="s">
        <v>8</v>
      </c>
      <c r="O66" s="42" t="s">
        <v>22</v>
      </c>
      <c r="R66" s="90" t="s">
        <v>36</v>
      </c>
      <c r="S66" s="42" t="s">
        <v>4</v>
      </c>
      <c r="T66" s="42" t="s">
        <v>5</v>
      </c>
      <c r="U66" s="42" t="s">
        <v>7</v>
      </c>
      <c r="V66" s="42" t="s">
        <v>8</v>
      </c>
      <c r="W66" s="42" t="s">
        <v>22</v>
      </c>
      <c r="AA66" s="7"/>
      <c r="AB66" s="7"/>
      <c r="AC66" s="7"/>
      <c r="AD66" s="7"/>
      <c r="AG66" s="7"/>
      <c r="AH66" s="7"/>
      <c r="AI66" s="7"/>
      <c r="AJ66" s="7"/>
    </row>
    <row r="67" spans="2:36" x14ac:dyDescent="0.4">
      <c r="B67" s="87" t="s">
        <v>107</v>
      </c>
      <c r="C67" s="88">
        <v>10500</v>
      </c>
      <c r="D67" s="88">
        <v>12500</v>
      </c>
      <c r="E67" s="88">
        <v>15500</v>
      </c>
      <c r="F67" s="88">
        <v>19500</v>
      </c>
      <c r="G67" s="88">
        <v>22000</v>
      </c>
      <c r="J67" s="87" t="s">
        <v>113</v>
      </c>
      <c r="K67" s="88">
        <v>13000</v>
      </c>
      <c r="L67" s="88">
        <v>15000</v>
      </c>
      <c r="M67" s="88">
        <v>18500</v>
      </c>
      <c r="N67" s="88">
        <v>22500</v>
      </c>
      <c r="O67" s="88">
        <v>25500</v>
      </c>
      <c r="R67" s="87" t="s">
        <v>115</v>
      </c>
      <c r="S67" s="88">
        <v>16000</v>
      </c>
      <c r="T67" s="88">
        <v>18000</v>
      </c>
      <c r="U67" s="88">
        <v>21500</v>
      </c>
      <c r="V67" s="88">
        <v>26000</v>
      </c>
      <c r="W67" s="88">
        <v>29000</v>
      </c>
      <c r="AA67" s="6"/>
      <c r="AB67" s="6"/>
      <c r="AC67" s="6"/>
      <c r="AD67" s="6"/>
      <c r="AG67" s="6"/>
      <c r="AH67" s="6"/>
      <c r="AI67" s="6"/>
      <c r="AJ67" s="6"/>
    </row>
    <row r="68" spans="2:36" x14ac:dyDescent="0.4">
      <c r="B68" s="87" t="s">
        <v>108</v>
      </c>
      <c r="C68" s="88">
        <v>13000</v>
      </c>
      <c r="D68" s="88">
        <v>15000</v>
      </c>
      <c r="E68" s="88">
        <v>18500</v>
      </c>
      <c r="F68" s="88">
        <v>22500</v>
      </c>
      <c r="G68" s="88">
        <v>25500</v>
      </c>
      <c r="J68" s="87" t="s">
        <v>56</v>
      </c>
      <c r="K68" s="88"/>
      <c r="L68" s="88"/>
      <c r="M68" s="88"/>
      <c r="N68" s="88"/>
      <c r="O68" s="88"/>
      <c r="R68" s="87" t="s">
        <v>116</v>
      </c>
      <c r="S68" s="88">
        <v>16000</v>
      </c>
      <c r="T68" s="88">
        <v>18000</v>
      </c>
      <c r="U68" s="88">
        <v>21500</v>
      </c>
      <c r="V68" s="88">
        <v>26000</v>
      </c>
      <c r="W68" s="88">
        <v>29000</v>
      </c>
      <c r="AA68" s="6"/>
      <c r="AB68" s="6"/>
      <c r="AC68" s="6"/>
      <c r="AD68" s="6"/>
      <c r="AG68" s="6"/>
      <c r="AH68" s="6"/>
      <c r="AI68" s="6"/>
      <c r="AJ68" s="6"/>
    </row>
    <row r="69" spans="2:36" x14ac:dyDescent="0.4">
      <c r="B69" s="87" t="s">
        <v>109</v>
      </c>
      <c r="C69" s="88">
        <v>19500</v>
      </c>
      <c r="D69" s="88">
        <v>23000</v>
      </c>
      <c r="E69" s="88">
        <v>27000</v>
      </c>
      <c r="F69" s="88">
        <v>31000</v>
      </c>
      <c r="G69" s="88">
        <v>35000</v>
      </c>
      <c r="J69" s="87" t="s">
        <v>56</v>
      </c>
      <c r="K69" s="88"/>
      <c r="L69" s="88"/>
      <c r="M69" s="88"/>
      <c r="N69" s="88"/>
      <c r="O69" s="88"/>
      <c r="R69" s="87" t="s">
        <v>56</v>
      </c>
      <c r="S69" s="88"/>
      <c r="T69" s="88"/>
      <c r="U69" s="88"/>
      <c r="V69" s="88"/>
      <c r="W69" s="88"/>
      <c r="AA69" s="6"/>
      <c r="AB69" s="6"/>
      <c r="AC69" s="6"/>
      <c r="AD69" s="6"/>
      <c r="AG69" s="6"/>
      <c r="AH69" s="6"/>
      <c r="AI69" s="6"/>
      <c r="AJ69" s="6"/>
    </row>
    <row r="70" spans="2:36" x14ac:dyDescent="0.4">
      <c r="B70" s="87" t="s">
        <v>117</v>
      </c>
      <c r="C70" s="88">
        <v>22000</v>
      </c>
      <c r="D70" s="88">
        <v>27000</v>
      </c>
      <c r="E70" s="88">
        <v>30000</v>
      </c>
      <c r="F70" s="88">
        <v>36000</v>
      </c>
      <c r="G70" s="88">
        <v>40000</v>
      </c>
      <c r="J70" s="87" t="s">
        <v>56</v>
      </c>
      <c r="K70" s="88"/>
      <c r="L70" s="88"/>
      <c r="M70" s="88"/>
      <c r="N70" s="88"/>
      <c r="O70" s="88"/>
      <c r="R70" s="87" t="s">
        <v>56</v>
      </c>
      <c r="S70" s="88"/>
      <c r="T70" s="88"/>
      <c r="U70" s="88"/>
      <c r="V70" s="88"/>
      <c r="W70" s="88"/>
      <c r="AA70" s="6"/>
      <c r="AB70" s="6"/>
      <c r="AC70" s="6"/>
      <c r="AD70" s="6"/>
      <c r="AG70" s="6"/>
      <c r="AH70" s="6"/>
      <c r="AI70" s="6"/>
      <c r="AJ70" s="6"/>
    </row>
    <row r="71" spans="2:36" x14ac:dyDescent="0.4">
      <c r="B71" s="87" t="s">
        <v>110</v>
      </c>
      <c r="C71" s="88">
        <v>22000</v>
      </c>
      <c r="D71" s="88">
        <v>27000</v>
      </c>
      <c r="E71" s="88">
        <v>30000</v>
      </c>
      <c r="F71" s="88">
        <v>36000</v>
      </c>
      <c r="G71" s="88">
        <v>40000</v>
      </c>
      <c r="J71" s="87" t="s">
        <v>56</v>
      </c>
      <c r="K71" s="88"/>
      <c r="L71" s="88"/>
      <c r="M71" s="88"/>
      <c r="N71" s="88"/>
      <c r="O71" s="88"/>
      <c r="R71" s="87" t="s">
        <v>56</v>
      </c>
      <c r="S71" s="88"/>
      <c r="T71" s="88"/>
      <c r="U71" s="88"/>
      <c r="V71" s="88"/>
      <c r="W71" s="88"/>
      <c r="AA71" s="6"/>
      <c r="AB71" s="6"/>
      <c r="AC71" s="6"/>
      <c r="AD71" s="6"/>
      <c r="AG71" s="6"/>
      <c r="AH71" s="6"/>
      <c r="AI71" s="6"/>
      <c r="AJ71" s="6"/>
    </row>
    <row r="72" spans="2:36" x14ac:dyDescent="0.4">
      <c r="B72" s="87" t="s">
        <v>111</v>
      </c>
      <c r="C72" s="88">
        <v>29000</v>
      </c>
      <c r="D72" s="88">
        <v>36000</v>
      </c>
      <c r="E72" s="88">
        <v>42000</v>
      </c>
      <c r="F72" s="88">
        <v>47000</v>
      </c>
      <c r="G72" s="88">
        <v>52000</v>
      </c>
      <c r="J72" s="87" t="s">
        <v>56</v>
      </c>
      <c r="K72" s="88"/>
      <c r="L72" s="88"/>
      <c r="M72" s="88"/>
      <c r="N72" s="88"/>
      <c r="O72" s="88"/>
      <c r="R72" s="87" t="s">
        <v>56</v>
      </c>
      <c r="S72" s="88"/>
      <c r="T72" s="88"/>
      <c r="U72" s="88"/>
      <c r="V72" s="88"/>
      <c r="W72" s="88"/>
      <c r="AA72" s="6"/>
      <c r="AB72" s="6"/>
      <c r="AC72" s="6"/>
      <c r="AD72" s="6"/>
      <c r="AG72" s="6"/>
      <c r="AH72" s="6"/>
      <c r="AI72" s="6"/>
      <c r="AJ72" s="6"/>
    </row>
    <row r="73" spans="2:36" x14ac:dyDescent="0.4">
      <c r="B73" s="87" t="s">
        <v>112</v>
      </c>
      <c r="C73" s="88">
        <v>55000</v>
      </c>
      <c r="D73" s="88">
        <v>64000</v>
      </c>
      <c r="E73" s="88">
        <v>72000</v>
      </c>
      <c r="F73" s="88">
        <v>72000</v>
      </c>
      <c r="G73" s="88">
        <v>79000</v>
      </c>
      <c r="J73" s="87" t="s">
        <v>56</v>
      </c>
      <c r="K73" s="88"/>
      <c r="L73" s="88"/>
      <c r="M73" s="88"/>
      <c r="N73" s="88"/>
      <c r="O73" s="88"/>
      <c r="R73" s="87" t="s">
        <v>56</v>
      </c>
      <c r="S73" s="88"/>
      <c r="T73" s="88"/>
      <c r="U73" s="88"/>
      <c r="V73" s="88"/>
      <c r="W73" s="88"/>
      <c r="AA73" s="6"/>
      <c r="AB73" s="6"/>
      <c r="AC73" s="6"/>
      <c r="AD73" s="6"/>
      <c r="AG73" s="6"/>
      <c r="AH73" s="6"/>
      <c r="AI73" s="6"/>
      <c r="AJ73" s="6"/>
    </row>
    <row r="74" spans="2:36" x14ac:dyDescent="0.4">
      <c r="AA74" s="6"/>
      <c r="AB74" s="6"/>
      <c r="AC74" s="6"/>
      <c r="AD74" s="6"/>
      <c r="AG74" s="6"/>
      <c r="AH74" s="6"/>
      <c r="AI74" s="6"/>
      <c r="AJ74" s="6"/>
    </row>
    <row r="75" spans="2:36" x14ac:dyDescent="0.4">
      <c r="AA75" s="6"/>
      <c r="AB75" s="6"/>
      <c r="AC75" s="6"/>
      <c r="AD75" s="6"/>
      <c r="AG75" s="6"/>
      <c r="AH75" s="6"/>
      <c r="AI75" s="6"/>
      <c r="AJ75" s="6"/>
    </row>
    <row r="76" spans="2:36" x14ac:dyDescent="0.4">
      <c r="AA76" s="6"/>
      <c r="AB76" s="6"/>
      <c r="AC76" s="6"/>
      <c r="AD76" s="6"/>
      <c r="AG76" s="6"/>
      <c r="AH76" s="6"/>
      <c r="AI76" s="6"/>
      <c r="AJ76" s="6"/>
    </row>
    <row r="77" spans="2:36" x14ac:dyDescent="0.4">
      <c r="AA77" s="6"/>
      <c r="AB77" s="6"/>
      <c r="AC77" s="6"/>
      <c r="AD77" s="6"/>
      <c r="AG77" s="6"/>
      <c r="AH77" s="6"/>
      <c r="AI77" s="6"/>
      <c r="AJ77" s="6"/>
    </row>
    <row r="78" spans="2:36" x14ac:dyDescent="0.4">
      <c r="AA78" s="6"/>
      <c r="AB78" s="6"/>
      <c r="AC78" s="6"/>
      <c r="AD78" s="6"/>
    </row>
    <row r="79" spans="2:36" x14ac:dyDescent="0.4">
      <c r="AA79" s="6"/>
      <c r="AB79" s="6"/>
      <c r="AC79" s="6"/>
      <c r="AD79" s="6"/>
    </row>
    <row r="80" spans="2:36" ht="18.75" x14ac:dyDescent="0.4">
      <c r="B80" s="87" t="s">
        <v>35</v>
      </c>
      <c r="C80" s="42" t="s">
        <v>4</v>
      </c>
      <c r="D80" s="42" t="s">
        <v>5</v>
      </c>
      <c r="E80" s="42" t="s">
        <v>7</v>
      </c>
      <c r="F80" s="42" t="s">
        <v>8</v>
      </c>
      <c r="G80" s="42" t="s">
        <v>22</v>
      </c>
      <c r="J80" s="87" t="s">
        <v>35</v>
      </c>
      <c r="K80" s="42" t="s">
        <v>4</v>
      </c>
      <c r="L80" s="42" t="s">
        <v>5</v>
      </c>
      <c r="M80" s="42" t="s">
        <v>7</v>
      </c>
      <c r="N80" s="42" t="s">
        <v>8</v>
      </c>
      <c r="O80" s="42" t="s">
        <v>22</v>
      </c>
      <c r="R80" s="87" t="s">
        <v>35</v>
      </c>
      <c r="S80" s="42" t="s">
        <v>4</v>
      </c>
      <c r="T80" s="42" t="s">
        <v>5</v>
      </c>
      <c r="U80" s="42" t="s">
        <v>7</v>
      </c>
      <c r="V80" s="42" t="s">
        <v>8</v>
      </c>
      <c r="W80" s="42" t="s">
        <v>22</v>
      </c>
      <c r="AA80" s="7"/>
      <c r="AB80" s="7"/>
      <c r="AC80" s="7"/>
      <c r="AD80" s="7"/>
      <c r="AG80" s="7"/>
      <c r="AH80" s="7"/>
      <c r="AI80" s="7"/>
      <c r="AJ80" s="7"/>
    </row>
    <row r="81" spans="2:36" x14ac:dyDescent="0.4">
      <c r="B81" s="87" t="s">
        <v>72</v>
      </c>
      <c r="C81" s="95">
        <v>0</v>
      </c>
      <c r="D81" s="95">
        <v>0</v>
      </c>
      <c r="E81" s="95">
        <v>0</v>
      </c>
      <c r="F81" s="95">
        <v>0</v>
      </c>
      <c r="G81" s="95">
        <v>0</v>
      </c>
      <c r="J81" s="87" t="s">
        <v>72</v>
      </c>
      <c r="K81" s="95">
        <v>0</v>
      </c>
      <c r="L81" s="95">
        <v>0</v>
      </c>
      <c r="M81" s="95">
        <v>0</v>
      </c>
      <c r="N81" s="95">
        <v>0</v>
      </c>
      <c r="O81" s="95">
        <v>0</v>
      </c>
      <c r="R81" s="87" t="s">
        <v>72</v>
      </c>
      <c r="S81" s="95">
        <v>0</v>
      </c>
      <c r="T81" s="95">
        <v>0</v>
      </c>
      <c r="U81" s="95">
        <v>0</v>
      </c>
      <c r="V81" s="95">
        <v>0</v>
      </c>
      <c r="W81" s="95">
        <v>0</v>
      </c>
      <c r="AA81" s="10"/>
      <c r="AB81" s="10"/>
      <c r="AC81" s="10"/>
      <c r="AD81" s="10"/>
      <c r="AG81" s="10"/>
      <c r="AH81" s="10"/>
      <c r="AI81" s="10"/>
      <c r="AJ81" s="10"/>
    </row>
    <row r="82" spans="2:36" x14ac:dyDescent="0.4">
      <c r="B82" s="87" t="s">
        <v>39</v>
      </c>
      <c r="C82" s="88">
        <v>36000</v>
      </c>
      <c r="D82" s="88">
        <v>41000</v>
      </c>
      <c r="E82" s="88">
        <v>46000</v>
      </c>
      <c r="F82" s="88">
        <v>46000</v>
      </c>
      <c r="G82" s="88">
        <v>51000</v>
      </c>
      <c r="J82" s="87" t="s">
        <v>39</v>
      </c>
      <c r="K82" s="88">
        <v>36000</v>
      </c>
      <c r="L82" s="88">
        <v>41000</v>
      </c>
      <c r="M82" s="88">
        <v>46000</v>
      </c>
      <c r="N82" s="88">
        <v>46000</v>
      </c>
      <c r="O82" s="88">
        <v>51000</v>
      </c>
      <c r="R82" s="87" t="s">
        <v>39</v>
      </c>
      <c r="S82" s="88">
        <v>36000</v>
      </c>
      <c r="T82" s="88">
        <v>41000</v>
      </c>
      <c r="U82" s="88">
        <v>46000</v>
      </c>
      <c r="V82" s="88">
        <v>46000</v>
      </c>
      <c r="W82" s="88">
        <v>51000</v>
      </c>
      <c r="AA82" s="6"/>
      <c r="AB82" s="6"/>
      <c r="AC82" s="6"/>
      <c r="AD82" s="6"/>
      <c r="AG82" s="6"/>
      <c r="AH82" s="6"/>
      <c r="AI82" s="6"/>
      <c r="AJ82" s="6"/>
    </row>
    <row r="83" spans="2:36" x14ac:dyDescent="0.4">
      <c r="B83" s="87" t="s">
        <v>40</v>
      </c>
      <c r="C83" s="88">
        <v>42500</v>
      </c>
      <c r="D83" s="88">
        <v>48500</v>
      </c>
      <c r="E83" s="88">
        <v>54500</v>
      </c>
      <c r="F83" s="88">
        <v>54500</v>
      </c>
      <c r="G83" s="88">
        <v>60500</v>
      </c>
      <c r="J83" s="87" t="s">
        <v>40</v>
      </c>
      <c r="K83" s="88">
        <v>42500</v>
      </c>
      <c r="L83" s="88">
        <v>48500</v>
      </c>
      <c r="M83" s="88">
        <v>54500</v>
      </c>
      <c r="N83" s="88">
        <v>54500</v>
      </c>
      <c r="O83" s="88">
        <v>60500</v>
      </c>
      <c r="R83" s="87" t="s">
        <v>40</v>
      </c>
      <c r="S83" s="88">
        <v>42500</v>
      </c>
      <c r="T83" s="88">
        <v>48500</v>
      </c>
      <c r="U83" s="88">
        <v>54500</v>
      </c>
      <c r="V83" s="88">
        <v>54500</v>
      </c>
      <c r="W83" s="88">
        <v>60500</v>
      </c>
      <c r="AA83" s="6"/>
      <c r="AB83" s="6"/>
      <c r="AC83" s="6"/>
      <c r="AD83" s="6"/>
      <c r="AG83" s="6"/>
      <c r="AH83" s="6"/>
      <c r="AI83" s="6"/>
      <c r="AJ83" s="6"/>
    </row>
    <row r="84" spans="2:36" x14ac:dyDescent="0.4">
      <c r="AA84" s="6"/>
      <c r="AB84" s="6"/>
      <c r="AC84" s="6"/>
      <c r="AD84" s="6"/>
    </row>
    <row r="85" spans="2:36" x14ac:dyDescent="0.4">
      <c r="AA85" s="6"/>
      <c r="AB85" s="6"/>
      <c r="AC85" s="6"/>
      <c r="AD85" s="6"/>
    </row>
    <row r="86" spans="2:36" ht="18.75" x14ac:dyDescent="0.4">
      <c r="B86" s="87" t="s">
        <v>41</v>
      </c>
      <c r="C86" s="42" t="s">
        <v>4</v>
      </c>
      <c r="D86" s="42" t="s">
        <v>5</v>
      </c>
      <c r="E86" s="42" t="s">
        <v>7</v>
      </c>
      <c r="F86" s="42" t="s">
        <v>8</v>
      </c>
      <c r="G86" s="42" t="s">
        <v>22</v>
      </c>
      <c r="J86" s="87" t="s">
        <v>41</v>
      </c>
      <c r="K86" s="42" t="s">
        <v>4</v>
      </c>
      <c r="L86" s="42" t="s">
        <v>5</v>
      </c>
      <c r="M86" s="42" t="s">
        <v>7</v>
      </c>
      <c r="N86" s="42" t="s">
        <v>8</v>
      </c>
      <c r="O86" s="42" t="s">
        <v>22</v>
      </c>
      <c r="R86" s="87" t="s">
        <v>41</v>
      </c>
      <c r="S86" s="42" t="s">
        <v>4</v>
      </c>
      <c r="T86" s="42" t="s">
        <v>5</v>
      </c>
      <c r="U86" s="42" t="s">
        <v>7</v>
      </c>
      <c r="V86" s="42" t="s">
        <v>8</v>
      </c>
      <c r="W86" s="42" t="s">
        <v>22</v>
      </c>
      <c r="AA86" s="7"/>
      <c r="AB86" s="7"/>
      <c r="AC86" s="7"/>
      <c r="AD86" s="7"/>
      <c r="AG86" s="7"/>
      <c r="AH86" s="7"/>
      <c r="AI86" s="7"/>
      <c r="AJ86" s="7"/>
    </row>
    <row r="87" spans="2:36" x14ac:dyDescent="0.4">
      <c r="B87" s="87" t="s">
        <v>72</v>
      </c>
      <c r="C87" s="95">
        <v>0</v>
      </c>
      <c r="D87" s="95">
        <v>0</v>
      </c>
      <c r="E87" s="95">
        <v>0</v>
      </c>
      <c r="F87" s="95">
        <v>0</v>
      </c>
      <c r="G87" s="95">
        <v>0</v>
      </c>
      <c r="J87" s="87" t="s">
        <v>72</v>
      </c>
      <c r="K87" s="95">
        <v>0</v>
      </c>
      <c r="L87" s="95">
        <v>0</v>
      </c>
      <c r="M87" s="95">
        <v>0</v>
      </c>
      <c r="N87" s="95">
        <v>0</v>
      </c>
      <c r="O87" s="95">
        <v>0</v>
      </c>
      <c r="R87" s="87" t="s">
        <v>72</v>
      </c>
      <c r="S87" s="95">
        <v>0</v>
      </c>
      <c r="T87" s="95">
        <v>0</v>
      </c>
      <c r="U87" s="95">
        <v>0</v>
      </c>
      <c r="V87" s="95">
        <v>0</v>
      </c>
      <c r="W87" s="95">
        <v>0</v>
      </c>
      <c r="AA87" s="10"/>
      <c r="AB87" s="10"/>
      <c r="AC87" s="10"/>
      <c r="AD87" s="10"/>
      <c r="AG87" s="10"/>
      <c r="AH87" s="10"/>
      <c r="AI87" s="10"/>
      <c r="AJ87" s="10"/>
    </row>
    <row r="88" spans="2:36" x14ac:dyDescent="0.4">
      <c r="B88" s="87" t="s">
        <v>42</v>
      </c>
      <c r="C88" s="88">
        <v>11000</v>
      </c>
      <c r="D88" s="88">
        <v>14000</v>
      </c>
      <c r="E88" s="88">
        <v>14000</v>
      </c>
      <c r="F88" s="88">
        <v>15000</v>
      </c>
      <c r="G88" s="88">
        <v>16000</v>
      </c>
      <c r="J88" s="87" t="s">
        <v>42</v>
      </c>
      <c r="K88" s="88">
        <v>11000</v>
      </c>
      <c r="L88" s="88">
        <v>14000</v>
      </c>
      <c r="M88" s="88">
        <v>14000</v>
      </c>
      <c r="N88" s="88">
        <v>15000</v>
      </c>
      <c r="O88" s="88">
        <v>16000</v>
      </c>
      <c r="R88" s="87" t="s">
        <v>42</v>
      </c>
      <c r="S88" s="88">
        <v>11000</v>
      </c>
      <c r="T88" s="88">
        <v>14000</v>
      </c>
      <c r="U88" s="88">
        <v>14000</v>
      </c>
      <c r="V88" s="88">
        <v>15000</v>
      </c>
      <c r="W88" s="88">
        <v>16000</v>
      </c>
      <c r="AA88" s="6"/>
      <c r="AB88" s="6"/>
      <c r="AC88" s="6"/>
      <c r="AD88" s="6"/>
      <c r="AG88" s="6"/>
      <c r="AH88" s="6"/>
      <c r="AI88" s="6"/>
      <c r="AJ88" s="6"/>
    </row>
    <row r="89" spans="2:36" x14ac:dyDescent="0.4">
      <c r="B89" s="87" t="s">
        <v>118</v>
      </c>
      <c r="C89" s="88">
        <v>11000</v>
      </c>
      <c r="D89" s="88">
        <v>14000</v>
      </c>
      <c r="E89" s="88">
        <v>14000</v>
      </c>
      <c r="F89" s="88">
        <v>15000</v>
      </c>
      <c r="G89" s="88">
        <v>16000</v>
      </c>
      <c r="J89" s="87" t="s">
        <v>118</v>
      </c>
      <c r="K89" s="88">
        <v>11000</v>
      </c>
      <c r="L89" s="88">
        <v>14000</v>
      </c>
      <c r="M89" s="88">
        <v>14000</v>
      </c>
      <c r="N89" s="88">
        <v>15000</v>
      </c>
      <c r="O89" s="88">
        <v>16000</v>
      </c>
      <c r="R89" s="87" t="s">
        <v>118</v>
      </c>
      <c r="S89" s="88">
        <v>11000</v>
      </c>
      <c r="T89" s="88">
        <v>14000</v>
      </c>
      <c r="U89" s="88">
        <v>14000</v>
      </c>
      <c r="V89" s="88">
        <v>15000</v>
      </c>
      <c r="W89" s="88">
        <v>16000</v>
      </c>
      <c r="AA89" s="6"/>
      <c r="AB89" s="6"/>
      <c r="AC89" s="6"/>
      <c r="AD89" s="6"/>
      <c r="AG89" s="6"/>
      <c r="AH89" s="6"/>
      <c r="AI89" s="6"/>
      <c r="AJ89" s="6"/>
    </row>
    <row r="90" spans="2:36" x14ac:dyDescent="0.4">
      <c r="B90" s="87" t="s">
        <v>43</v>
      </c>
      <c r="C90" s="88">
        <v>15000</v>
      </c>
      <c r="D90" s="88">
        <v>17000</v>
      </c>
      <c r="E90" s="88">
        <v>17000</v>
      </c>
      <c r="F90" s="88">
        <v>19000</v>
      </c>
      <c r="G90" s="88">
        <v>20000</v>
      </c>
      <c r="J90" s="87" t="s">
        <v>43</v>
      </c>
      <c r="K90" s="88">
        <v>15000</v>
      </c>
      <c r="L90" s="88">
        <v>17000</v>
      </c>
      <c r="M90" s="88">
        <v>17000</v>
      </c>
      <c r="N90" s="88">
        <v>19000</v>
      </c>
      <c r="O90" s="88">
        <v>20000</v>
      </c>
      <c r="R90" s="87" t="s">
        <v>43</v>
      </c>
      <c r="S90" s="88">
        <v>15000</v>
      </c>
      <c r="T90" s="88">
        <v>17000</v>
      </c>
      <c r="U90" s="88">
        <v>17000</v>
      </c>
      <c r="V90" s="88">
        <v>19000</v>
      </c>
      <c r="W90" s="88">
        <v>20000</v>
      </c>
      <c r="AA90" s="6"/>
      <c r="AB90" s="6"/>
      <c r="AC90" s="6"/>
      <c r="AD90" s="6"/>
      <c r="AG90" s="6"/>
      <c r="AH90" s="6"/>
      <c r="AI90" s="6"/>
      <c r="AJ90" s="6"/>
    </row>
    <row r="91" spans="2:36" x14ac:dyDescent="0.4">
      <c r="B91" s="87" t="s">
        <v>44</v>
      </c>
      <c r="C91" s="88">
        <v>18000</v>
      </c>
      <c r="D91" s="88">
        <v>20000</v>
      </c>
      <c r="E91" s="88">
        <v>20000</v>
      </c>
      <c r="F91" s="88">
        <v>22000</v>
      </c>
      <c r="G91" s="88">
        <v>24000</v>
      </c>
      <c r="J91" s="87" t="s">
        <v>44</v>
      </c>
      <c r="K91" s="88">
        <v>18000</v>
      </c>
      <c r="L91" s="88">
        <v>20000</v>
      </c>
      <c r="M91" s="88">
        <v>20000</v>
      </c>
      <c r="N91" s="88">
        <v>22000</v>
      </c>
      <c r="O91" s="88">
        <v>24000</v>
      </c>
      <c r="R91" s="87" t="s">
        <v>44</v>
      </c>
      <c r="S91" s="88">
        <v>18000</v>
      </c>
      <c r="T91" s="88">
        <v>20000</v>
      </c>
      <c r="U91" s="88">
        <v>20000</v>
      </c>
      <c r="V91" s="88">
        <v>22000</v>
      </c>
      <c r="W91" s="88">
        <v>24000</v>
      </c>
      <c r="AA91" s="6"/>
      <c r="AB91" s="6"/>
      <c r="AC91" s="6"/>
      <c r="AD91" s="6"/>
      <c r="AG91" s="6"/>
      <c r="AH91" s="6"/>
      <c r="AI91" s="6"/>
      <c r="AJ91" s="6"/>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524A-7501-4043-84CF-831AD5ABE9BE}">
  <dimension ref="B1:AA94"/>
  <sheetViews>
    <sheetView topLeftCell="B1" workbookViewId="0">
      <selection activeCell="G81" sqref="G81"/>
    </sheetView>
  </sheetViews>
  <sheetFormatPr defaultColWidth="9" defaultRowHeight="16.5" x14ac:dyDescent="0.4"/>
  <cols>
    <col min="1" max="1" width="4.125" style="4" customWidth="1"/>
    <col min="2" max="2" width="26.75" style="4" customWidth="1"/>
    <col min="3" max="6" width="8.375" style="6" customWidth="1"/>
    <col min="7" max="9" width="5.75" style="63" customWidth="1"/>
    <col min="10" max="10" width="3.875" style="4" customWidth="1"/>
    <col min="11" max="11" width="26.75" style="4" customWidth="1"/>
    <col min="12" max="15" width="8.375" style="6" customWidth="1"/>
    <col min="16" max="18" width="5.75" style="63" customWidth="1"/>
    <col min="19" max="19" width="3.875" style="4" customWidth="1"/>
    <col min="20" max="20" width="26.75" style="4" customWidth="1"/>
    <col min="21" max="24" width="8.375" style="6" customWidth="1"/>
    <col min="25" max="27" width="5.75" style="63" customWidth="1"/>
    <col min="28" max="16384" width="9" style="4"/>
  </cols>
  <sheetData>
    <row r="1" spans="2:27" x14ac:dyDescent="0.4">
      <c r="B1" s="4" t="s">
        <v>15</v>
      </c>
      <c r="K1" s="4" t="s">
        <v>16</v>
      </c>
      <c r="T1" s="4" t="s">
        <v>17</v>
      </c>
    </row>
    <row r="2" spans="2:27" x14ac:dyDescent="0.4">
      <c r="B2" s="4" t="str">
        <f>フェリー代試算!D24</f>
        <v>仙台～苫小牧（きたかみ）</v>
      </c>
      <c r="C2" s="6" t="str">
        <f>フェリー代試算!H24</f>
        <v>B</v>
      </c>
      <c r="K2" s="4" t="str">
        <f>フェリー代試算!D26</f>
        <v>名古屋～苫小牧（仙台経由）</v>
      </c>
      <c r="L2" s="6" t="str">
        <f>フェリー代試算!H26</f>
        <v>B</v>
      </c>
      <c r="T2" s="4" t="str">
        <f>フェリー代試算!D28</f>
        <v>名古屋～苫小牧（仙台経由）</v>
      </c>
      <c r="U2" s="6" t="str">
        <f>フェリー代試算!H28</f>
        <v>B</v>
      </c>
    </row>
    <row r="4" spans="2:27" x14ac:dyDescent="0.4">
      <c r="B4" s="4" t="s">
        <v>36</v>
      </c>
      <c r="G4" s="63" t="s">
        <v>169</v>
      </c>
      <c r="H4" s="63" t="s">
        <v>170</v>
      </c>
      <c r="I4" s="63" t="s">
        <v>171</v>
      </c>
      <c r="P4" s="63" t="s">
        <v>169</v>
      </c>
      <c r="Q4" s="63" t="s">
        <v>170</v>
      </c>
      <c r="R4" s="63" t="s">
        <v>171</v>
      </c>
      <c r="Y4" s="63" t="s">
        <v>169</v>
      </c>
      <c r="Z4" s="63" t="s">
        <v>170</v>
      </c>
      <c r="AA4" s="63" t="s">
        <v>171</v>
      </c>
    </row>
    <row r="5" spans="2:27" x14ac:dyDescent="0.4">
      <c r="B5" s="4" t="str">
        <f t="shared" ref="B5:B15" si="0">B36</f>
        <v>Ｃ寝台（1）</v>
      </c>
      <c r="C5" s="6">
        <f t="shared" ref="C5:C15" si="1">IF($C$2=$C$35,C36,IF($C$2=$D$35,D36,IF($C$2=$E$35,E36,IF($C$2=$F$35,F36,""))))</f>
        <v>10600</v>
      </c>
      <c r="G5" s="63">
        <f>IF($C$2=$C$35,G36,IF($C$2=$D$35,H36,IF($C$2=$E$35,I36,IF($C$2=$F$35,J36,""))))</f>
        <v>0.3</v>
      </c>
      <c r="H5" s="63">
        <f>IF($C$2=$C$35,G36,IF($C$2=$D$35,H36,IF($C$2=$E$35,I36,IF($C$2=$F$35,J36,""))))</f>
        <v>0.3</v>
      </c>
      <c r="I5" s="63">
        <f>IF($C$2=$C$35,G36,IF($C$2=$D$35,H36,IF($C$2=$E$35,I36,IF($C$2=$F$35,J36,""))))</f>
        <v>0.3</v>
      </c>
      <c r="K5" s="4" t="str">
        <f t="shared" ref="K5:K15" si="2">K36</f>
        <v>２等和室（1）</v>
      </c>
      <c r="L5" s="6">
        <f t="shared" ref="L5:L15" si="3">IF($L$2=$L$35,L36,IF($L$2=$M$35,M36,IF($L$2=$N$35,N36,IF($L$2=$O$35,O36,""))))</f>
        <v>13600</v>
      </c>
      <c r="P5" s="63">
        <f t="shared" ref="P5" si="4">IF($L$2=$L$35,P36,IF($L$2=$M$35,Q36,IF($L$2=$N$35,R36,IF($L$2=$O$35,S36,""))))</f>
        <v>0.3</v>
      </c>
      <c r="Q5" s="63">
        <f>IF($L$2=$L$35,P36,IF($L$2=$M$35,Q36,IF($L$2=$N$35,R36,IF($L$2=$O$35,S36,""))))</f>
        <v>0.3</v>
      </c>
      <c r="R5" s="63">
        <f>IF($L$2=$L$35,P36,IF($L$2=$M$35,Q36,IF($L$2=$N$35,R36,IF($L$2=$O$35,S36,""))))</f>
        <v>0.3</v>
      </c>
      <c r="T5" s="4" t="str">
        <f t="shared" ref="T5:T15" si="5">T36</f>
        <v>２等和室（1）</v>
      </c>
      <c r="U5" s="6">
        <f t="shared" ref="U5:U15" si="6">IF($U$2=$U$35,U36,IF($U$2=$V$35,V36,IF($U$2=$W$35,W36,IF($U$2=$X$35,X36,""))))</f>
        <v>13600</v>
      </c>
      <c r="Y5" s="63">
        <f t="shared" ref="Y5" si="7">IF($U$2=$U$35,Y36,IF($U$2=$V$35,Z36,IF($U$2=$W$35,AA36,IF($U$2=$X$35,AB36,""))))</f>
        <v>0.3</v>
      </c>
      <c r="Z5" s="63">
        <f>IF($U$2=$U$35,Y36,IF($U$2=$V$35,Z36,IF($U$2=$W$35,AA36,IF($U$2=$X$35,AB36,""))))</f>
        <v>0.3</v>
      </c>
      <c r="AA5" s="63">
        <f>IF($U$2=$U$35,Y36,IF($U$2=$V$35,Z36,IF($U$2=$W$35,AA36,IF($U$2=$X$35,AB36,""))))</f>
        <v>0.3</v>
      </c>
    </row>
    <row r="6" spans="2:27" x14ac:dyDescent="0.4">
      <c r="B6" s="4" t="str">
        <f t="shared" si="0"/>
        <v>Ｂ寝台（1）</v>
      </c>
      <c r="C6" s="6">
        <f t="shared" si="1"/>
        <v>13600</v>
      </c>
      <c r="G6" s="63">
        <f t="shared" ref="G6:G15" si="8">IF($C$2=$C$35,G37,IF($C$2=$D$35,H37,IF($C$2=$E$35,I37,IF($C$2=$F$35,J37,""))))</f>
        <v>0.3</v>
      </c>
      <c r="H6" s="63">
        <f t="shared" ref="H6:H15" si="9">IF($C$2=$C$35,G37,IF($C$2=$D$35,H37,IF($C$2=$E$35,I37,IF($C$2=$F$35,J37,""))))</f>
        <v>0.3</v>
      </c>
      <c r="I6" s="63">
        <f t="shared" ref="I6:I15" si="10">IF($C$2=$C$35,G37,IF($C$2=$D$35,H37,IF($C$2=$E$35,I37,IF($C$2=$F$35,J37,""))))</f>
        <v>0.3</v>
      </c>
      <c r="K6" s="4" t="str">
        <f t="shared" si="2"/>
        <v>Ｂ寝台（1）</v>
      </c>
      <c r="L6" s="6">
        <f t="shared" si="3"/>
        <v>16500</v>
      </c>
      <c r="P6" s="63">
        <f t="shared" ref="P6:P15" si="11">IF($L$2=$L$35,P37,IF($L$2=$M$35,Q37,IF($L$2=$N$35,R37,IF($L$2=$O$35,S37,""))))</f>
        <v>0.3</v>
      </c>
      <c r="Q6" s="63">
        <f t="shared" ref="Q6:Q15" si="12">IF($L$2=$L$35,P37,IF($L$2=$M$35,Q37,IF($L$2=$N$35,R37,IF($L$2=$O$35,S37,""))))</f>
        <v>0.3</v>
      </c>
      <c r="R6" s="63">
        <f t="shared" ref="R6:R15" si="13">IF($L$2=$L$35,P37,IF($L$2=$M$35,Q37,IF($L$2=$N$35,R37,IF($L$2=$O$35,S37,""))))</f>
        <v>0.3</v>
      </c>
      <c r="T6" s="4" t="str">
        <f t="shared" si="5"/>
        <v>Ｂ寝台（1）</v>
      </c>
      <c r="U6" s="6">
        <f t="shared" si="6"/>
        <v>16500</v>
      </c>
      <c r="Y6" s="63">
        <f t="shared" ref="Y6:Y15" si="14">IF($U$2=$U$35,Y37,IF($U$2=$V$35,Z37,IF($U$2=$W$35,AA37,IF($U$2=$X$35,AB37,""))))</f>
        <v>0.3</v>
      </c>
      <c r="Z6" s="63">
        <f t="shared" ref="Z6:Z15" si="15">IF($U$2=$U$35,Y37,IF($U$2=$V$35,Z37,IF($U$2=$W$35,AA37,IF($U$2=$X$35,AB37,""))))</f>
        <v>0.3</v>
      </c>
      <c r="AA6" s="63">
        <f t="shared" ref="AA6:AA15" si="16">IF($U$2=$U$35,Y37,IF($U$2=$V$35,Z37,IF($U$2=$W$35,AA37,IF($U$2=$X$35,AB37,""))))</f>
        <v>0.3</v>
      </c>
    </row>
    <row r="7" spans="2:27" x14ac:dyDescent="0.4">
      <c r="B7" s="4" t="str">
        <f t="shared" si="0"/>
        <v>エコノミーシングル（1）</v>
      </c>
      <c r="C7" s="6">
        <f t="shared" si="1"/>
        <v>16400</v>
      </c>
      <c r="G7" s="63">
        <f t="shared" si="8"/>
        <v>0.3</v>
      </c>
      <c r="H7" s="63">
        <f t="shared" si="9"/>
        <v>0.3</v>
      </c>
      <c r="I7" s="63">
        <f t="shared" si="10"/>
        <v>0.3</v>
      </c>
      <c r="K7" s="4" t="str">
        <f t="shared" si="2"/>
        <v>Ｓ寝台（1）</v>
      </c>
      <c r="L7" s="6">
        <f t="shared" si="3"/>
        <v>18900</v>
      </c>
      <c r="P7" s="63">
        <f t="shared" si="11"/>
        <v>0.3</v>
      </c>
      <c r="Q7" s="63">
        <f t="shared" si="12"/>
        <v>0.3</v>
      </c>
      <c r="R7" s="63">
        <f t="shared" si="13"/>
        <v>0.3</v>
      </c>
      <c r="T7" s="4" t="str">
        <f t="shared" si="5"/>
        <v>Ｓ寝台（1）</v>
      </c>
      <c r="U7" s="6">
        <f t="shared" si="6"/>
        <v>18900</v>
      </c>
      <c r="Y7" s="63">
        <f t="shared" si="14"/>
        <v>0.3</v>
      </c>
      <c r="Z7" s="63">
        <f t="shared" si="15"/>
        <v>0.3</v>
      </c>
      <c r="AA7" s="63">
        <f t="shared" si="16"/>
        <v>0.3</v>
      </c>
    </row>
    <row r="8" spans="2:27" x14ac:dyDescent="0.4">
      <c r="B8" s="4" t="str">
        <f t="shared" si="0"/>
        <v>１等クロスツイン（1-2）</v>
      </c>
      <c r="C8" s="6">
        <f t="shared" si="1"/>
        <v>20000</v>
      </c>
      <c r="G8" s="63">
        <f t="shared" si="8"/>
        <v>0.2</v>
      </c>
      <c r="H8" s="63">
        <f t="shared" si="9"/>
        <v>0.2</v>
      </c>
      <c r="I8" s="63">
        <f t="shared" si="10"/>
        <v>0.2</v>
      </c>
      <c r="K8" s="4" t="str">
        <f t="shared" si="2"/>
        <v>１等洋室（2）</v>
      </c>
      <c r="L8" s="6">
        <f t="shared" si="3"/>
        <v>24700</v>
      </c>
      <c r="P8" s="63">
        <f t="shared" si="11"/>
        <v>0.2</v>
      </c>
      <c r="Q8" s="63">
        <f t="shared" si="12"/>
        <v>0.2</v>
      </c>
      <c r="R8" s="63">
        <f t="shared" si="13"/>
        <v>0.2</v>
      </c>
      <c r="T8" s="4" t="str">
        <f t="shared" si="5"/>
        <v>１等洋室（2）</v>
      </c>
      <c r="U8" s="6">
        <f t="shared" si="6"/>
        <v>24700</v>
      </c>
      <c r="Y8" s="63">
        <f t="shared" si="14"/>
        <v>0.2</v>
      </c>
      <c r="Z8" s="63">
        <f t="shared" si="15"/>
        <v>0.2</v>
      </c>
      <c r="AA8" s="63">
        <f t="shared" si="16"/>
        <v>0.2</v>
      </c>
    </row>
    <row r="9" spans="2:27" x14ac:dyDescent="0.4">
      <c r="B9" s="4" t="str">
        <f t="shared" si="0"/>
        <v>１等フォース（3-4）</v>
      </c>
      <c r="C9" s="6">
        <f t="shared" si="1"/>
        <v>22000</v>
      </c>
      <c r="G9" s="63">
        <f t="shared" si="8"/>
        <v>0.2</v>
      </c>
      <c r="H9" s="63">
        <f t="shared" si="9"/>
        <v>0.2</v>
      </c>
      <c r="I9" s="63">
        <f t="shared" si="10"/>
        <v>0.2</v>
      </c>
      <c r="K9" s="4" t="str">
        <f t="shared" si="2"/>
        <v>１等和室（3-4）</v>
      </c>
      <c r="L9" s="6">
        <f t="shared" si="3"/>
        <v>28500</v>
      </c>
      <c r="P9" s="63">
        <f t="shared" si="11"/>
        <v>0.2</v>
      </c>
      <c r="Q9" s="63">
        <f t="shared" si="12"/>
        <v>0.2</v>
      </c>
      <c r="R9" s="63">
        <f t="shared" si="13"/>
        <v>0.2</v>
      </c>
      <c r="T9" s="4" t="str">
        <f t="shared" si="5"/>
        <v>１等和室（3-4）</v>
      </c>
      <c r="U9" s="6">
        <f t="shared" si="6"/>
        <v>28500</v>
      </c>
      <c r="Y9" s="63">
        <f t="shared" si="14"/>
        <v>0.2</v>
      </c>
      <c r="Z9" s="63">
        <f t="shared" si="15"/>
        <v>0.2</v>
      </c>
      <c r="AA9" s="63">
        <f t="shared" si="16"/>
        <v>0.2</v>
      </c>
    </row>
    <row r="10" spans="2:27" x14ac:dyDescent="0.4">
      <c r="B10" s="4" t="str">
        <f t="shared" si="0"/>
        <v>特等洋室（2-3）</v>
      </c>
      <c r="C10" s="6">
        <f t="shared" si="1"/>
        <v>27700</v>
      </c>
      <c r="G10" s="63">
        <f t="shared" si="8"/>
        <v>0.2</v>
      </c>
      <c r="H10" s="63">
        <f t="shared" si="9"/>
        <v>0.2</v>
      </c>
      <c r="I10" s="63">
        <f t="shared" si="10"/>
        <v>0.2</v>
      </c>
      <c r="K10" s="4" t="str">
        <f t="shared" si="2"/>
        <v>１等和洋室（3-4）</v>
      </c>
      <c r="L10" s="6">
        <f t="shared" si="3"/>
        <v>28500</v>
      </c>
      <c r="P10" s="63">
        <f t="shared" si="11"/>
        <v>0.2</v>
      </c>
      <c r="Q10" s="63">
        <f t="shared" si="12"/>
        <v>0.2</v>
      </c>
      <c r="R10" s="63">
        <f t="shared" si="13"/>
        <v>0.2</v>
      </c>
      <c r="T10" s="4" t="str">
        <f t="shared" si="5"/>
        <v>１等和洋室（3-4）</v>
      </c>
      <c r="U10" s="6">
        <f t="shared" si="6"/>
        <v>28500</v>
      </c>
      <c r="Y10" s="63">
        <f t="shared" si="14"/>
        <v>0.2</v>
      </c>
      <c r="Z10" s="63">
        <f t="shared" si="15"/>
        <v>0.2</v>
      </c>
      <c r="AA10" s="63">
        <f t="shared" si="16"/>
        <v>0.2</v>
      </c>
    </row>
    <row r="11" spans="2:27" x14ac:dyDescent="0.4">
      <c r="B11" s="4" t="str">
        <f t="shared" si="0"/>
        <v>特等和室（3-4）</v>
      </c>
      <c r="C11" s="6">
        <f t="shared" si="1"/>
        <v>27700</v>
      </c>
      <c r="G11" s="63">
        <f t="shared" si="8"/>
        <v>0.2</v>
      </c>
      <c r="H11" s="63">
        <f t="shared" si="9"/>
        <v>0.2</v>
      </c>
      <c r="I11" s="63">
        <f t="shared" si="10"/>
        <v>0.2</v>
      </c>
      <c r="K11" s="4" t="str">
        <f t="shared" si="2"/>
        <v>特等洋室（2-3）</v>
      </c>
      <c r="L11" s="6">
        <f t="shared" si="3"/>
        <v>35000</v>
      </c>
      <c r="P11" s="63">
        <f t="shared" si="11"/>
        <v>0.2</v>
      </c>
      <c r="Q11" s="63">
        <f t="shared" si="12"/>
        <v>0.2</v>
      </c>
      <c r="R11" s="63">
        <f t="shared" si="13"/>
        <v>0.2</v>
      </c>
      <c r="T11" s="4" t="str">
        <f t="shared" si="5"/>
        <v>特等洋室（2-3）</v>
      </c>
      <c r="U11" s="6">
        <f t="shared" si="6"/>
        <v>35000</v>
      </c>
      <c r="Y11" s="63">
        <f t="shared" si="14"/>
        <v>0.2</v>
      </c>
      <c r="Z11" s="63">
        <f t="shared" si="15"/>
        <v>0.2</v>
      </c>
      <c r="AA11" s="63">
        <f t="shared" si="16"/>
        <v>0.2</v>
      </c>
    </row>
    <row r="12" spans="2:27" x14ac:dyDescent="0.4">
      <c r="B12" s="4" t="str">
        <f t="shared" si="0"/>
        <v>－</v>
      </c>
      <c r="C12" s="6">
        <f t="shared" si="1"/>
        <v>0</v>
      </c>
      <c r="G12" s="63">
        <f t="shared" si="8"/>
        <v>0</v>
      </c>
      <c r="H12" s="63">
        <f t="shared" si="9"/>
        <v>0</v>
      </c>
      <c r="I12" s="63">
        <f t="shared" si="10"/>
        <v>0</v>
      </c>
      <c r="K12" s="4" t="str">
        <f t="shared" si="2"/>
        <v>特等和室（2-3）</v>
      </c>
      <c r="L12" s="6">
        <f t="shared" si="3"/>
        <v>35000</v>
      </c>
      <c r="P12" s="63">
        <f t="shared" si="11"/>
        <v>0.2</v>
      </c>
      <c r="Q12" s="63">
        <f t="shared" si="12"/>
        <v>0.2</v>
      </c>
      <c r="R12" s="63">
        <f t="shared" si="13"/>
        <v>0.2</v>
      </c>
      <c r="T12" s="4" t="str">
        <f t="shared" si="5"/>
        <v>特等和室（2-3）</v>
      </c>
      <c r="U12" s="6">
        <f t="shared" si="6"/>
        <v>35000</v>
      </c>
      <c r="Y12" s="63">
        <f t="shared" si="14"/>
        <v>0.2</v>
      </c>
      <c r="Z12" s="63">
        <f t="shared" si="15"/>
        <v>0.2</v>
      </c>
      <c r="AA12" s="63">
        <f t="shared" si="16"/>
        <v>0.2</v>
      </c>
    </row>
    <row r="13" spans="2:27" x14ac:dyDescent="0.4">
      <c r="B13" s="4" t="str">
        <f t="shared" si="0"/>
        <v>－</v>
      </c>
      <c r="C13" s="6">
        <f t="shared" si="1"/>
        <v>0</v>
      </c>
      <c r="G13" s="63">
        <f t="shared" si="8"/>
        <v>0</v>
      </c>
      <c r="H13" s="63">
        <f t="shared" si="9"/>
        <v>0</v>
      </c>
      <c r="I13" s="63">
        <f t="shared" si="10"/>
        <v>0</v>
      </c>
      <c r="K13" s="4" t="str">
        <f t="shared" si="2"/>
        <v>特等和室（3-4）</v>
      </c>
      <c r="L13" s="6">
        <f t="shared" si="3"/>
        <v>35000</v>
      </c>
      <c r="P13" s="63">
        <f t="shared" si="11"/>
        <v>0.2</v>
      </c>
      <c r="Q13" s="63">
        <f t="shared" si="12"/>
        <v>0.2</v>
      </c>
      <c r="R13" s="63">
        <f t="shared" si="13"/>
        <v>0.2</v>
      </c>
      <c r="T13" s="4" t="str">
        <f t="shared" si="5"/>
        <v>特等和室（3-4）</v>
      </c>
      <c r="U13" s="6">
        <f t="shared" si="6"/>
        <v>35000</v>
      </c>
      <c r="Y13" s="63">
        <f t="shared" si="14"/>
        <v>0.2</v>
      </c>
      <c r="Z13" s="63">
        <f t="shared" si="15"/>
        <v>0.2</v>
      </c>
      <c r="AA13" s="63">
        <f t="shared" si="16"/>
        <v>0.2</v>
      </c>
    </row>
    <row r="14" spans="2:27" x14ac:dyDescent="0.4">
      <c r="B14" s="4" t="str">
        <f t="shared" si="0"/>
        <v>－</v>
      </c>
      <c r="C14" s="6">
        <f t="shared" si="1"/>
        <v>0</v>
      </c>
      <c r="G14" s="63">
        <f t="shared" si="8"/>
        <v>0</v>
      </c>
      <c r="H14" s="63">
        <f t="shared" si="9"/>
        <v>0</v>
      </c>
      <c r="I14" s="63">
        <f t="shared" si="10"/>
        <v>0</v>
      </c>
      <c r="K14" s="4" t="str">
        <f t="shared" si="2"/>
        <v>セミスイート（2-3）</v>
      </c>
      <c r="L14" s="6">
        <f t="shared" si="3"/>
        <v>50100</v>
      </c>
      <c r="P14" s="63">
        <f t="shared" si="11"/>
        <v>0</v>
      </c>
      <c r="Q14" s="63">
        <f t="shared" si="12"/>
        <v>0</v>
      </c>
      <c r="R14" s="63">
        <f t="shared" si="13"/>
        <v>0</v>
      </c>
      <c r="T14" s="4" t="str">
        <f t="shared" si="5"/>
        <v>セミスイート（2-3）</v>
      </c>
      <c r="U14" s="6">
        <f t="shared" si="6"/>
        <v>50100</v>
      </c>
      <c r="Y14" s="63">
        <f t="shared" si="14"/>
        <v>0</v>
      </c>
      <c r="Z14" s="63">
        <f t="shared" si="15"/>
        <v>0</v>
      </c>
      <c r="AA14" s="63">
        <f t="shared" si="16"/>
        <v>0</v>
      </c>
    </row>
    <row r="15" spans="2:27" x14ac:dyDescent="0.4">
      <c r="B15" s="4" t="str">
        <f t="shared" si="0"/>
        <v>－</v>
      </c>
      <c r="C15" s="6">
        <f t="shared" si="1"/>
        <v>0</v>
      </c>
      <c r="G15" s="63">
        <f t="shared" si="8"/>
        <v>0</v>
      </c>
      <c r="H15" s="63">
        <f t="shared" si="9"/>
        <v>0</v>
      </c>
      <c r="I15" s="63">
        <f t="shared" si="10"/>
        <v>0</v>
      </c>
      <c r="K15" s="4" t="str">
        <f t="shared" si="2"/>
        <v>スイート（2-3）</v>
      </c>
      <c r="L15" s="6">
        <f t="shared" si="3"/>
        <v>55400</v>
      </c>
      <c r="P15" s="63">
        <f t="shared" si="11"/>
        <v>0</v>
      </c>
      <c r="Q15" s="63">
        <f t="shared" si="12"/>
        <v>0</v>
      </c>
      <c r="R15" s="63">
        <f t="shared" si="13"/>
        <v>0</v>
      </c>
      <c r="T15" s="4" t="str">
        <f t="shared" si="5"/>
        <v>スイート（2-3）</v>
      </c>
      <c r="U15" s="6">
        <f t="shared" si="6"/>
        <v>55400</v>
      </c>
      <c r="Y15" s="63">
        <f t="shared" si="14"/>
        <v>0</v>
      </c>
      <c r="Z15" s="63">
        <f t="shared" si="15"/>
        <v>0</v>
      </c>
      <c r="AA15" s="63">
        <f t="shared" si="16"/>
        <v>0</v>
      </c>
    </row>
    <row r="18" spans="2:27" x14ac:dyDescent="0.4">
      <c r="B18" s="4" t="str">
        <f t="shared" ref="B18:B20" si="17">B49</f>
        <v>車両</v>
      </c>
      <c r="K18" s="4" t="str">
        <f t="shared" ref="K18:K20" si="18">K49</f>
        <v>車両</v>
      </c>
      <c r="T18" s="4" t="str">
        <f t="shared" ref="T18:T20" si="19">T49</f>
        <v>車両</v>
      </c>
    </row>
    <row r="19" spans="2:27" x14ac:dyDescent="0.4">
      <c r="B19" s="4" t="str">
        <f t="shared" si="17"/>
        <v>なし</v>
      </c>
      <c r="C19" s="6">
        <f>IF($C$2=$C$35,C50,IF($C$2=$D$35,D50,IF($C$2=$E$35,E50,IF($C$2=$F$35,F50,""))))</f>
        <v>0</v>
      </c>
      <c r="G19" s="63">
        <v>0</v>
      </c>
      <c r="H19" s="63">
        <v>0</v>
      </c>
      <c r="I19" s="63">
        <v>0</v>
      </c>
      <c r="K19" s="4" t="str">
        <f t="shared" si="18"/>
        <v>なし</v>
      </c>
      <c r="L19" s="6">
        <f>IF($C$2=$C$35,L50,IF($C$2=$D$35,M50,IF($C$2=$E$35,N50,IF($C$2=$F$35,O50,""))))</f>
        <v>0</v>
      </c>
      <c r="P19" s="63">
        <v>0</v>
      </c>
      <c r="Q19" s="63">
        <v>0</v>
      </c>
      <c r="R19" s="63">
        <v>0</v>
      </c>
      <c r="T19" s="4" t="str">
        <f t="shared" si="19"/>
        <v>なし</v>
      </c>
      <c r="U19" s="6">
        <f>IF($C$2=$C$35,U50,IF($C$2=$D$35,V50,IF($C$2=$E$35,W50,IF($C$2=$F$35,X50,""))))</f>
        <v>0</v>
      </c>
      <c r="Y19" s="63">
        <v>0</v>
      </c>
      <c r="Z19" s="63">
        <v>0</v>
      </c>
      <c r="AA19" s="63">
        <v>0</v>
      </c>
    </row>
    <row r="20" spans="2:27" x14ac:dyDescent="0.4">
      <c r="B20" s="4" t="str">
        <f t="shared" si="17"/>
        <v>6m未満</v>
      </c>
      <c r="C20" s="6">
        <f>IF($C$2=$C$35,C51,IF($C$2=$D$35,D51,IF($C$2=$E$35,E51,IF($C$2=$F$35,F51,""))))</f>
        <v>33300</v>
      </c>
      <c r="G20" s="63">
        <f>IF($C$2=$C$35,G51,IF($C$2=$D$35,H51,IF($C$2=$E$35,I51,IF($C$2=$F$35,J51,""))))</f>
        <v>0.1</v>
      </c>
      <c r="H20" s="63">
        <f>IF($C$2=$C$35,G51,IF($C$2=$D$35,H51,IF($C$2=$E$35,I51,IF($C$2=$F$35,J51,""))))</f>
        <v>0.1</v>
      </c>
      <c r="I20" s="63">
        <f>IF($C$2=$C$35,G51,IF($C$2=$D$35,H51,IF($C$2=$E$35,I51,IF($C$2=$F$35,J51,""))))</f>
        <v>0.1</v>
      </c>
      <c r="K20" s="4" t="str">
        <f t="shared" si="18"/>
        <v>6m未満</v>
      </c>
      <c r="L20" s="6">
        <f>IF($L$2=$L$35,L51,IF($L$2=$M$35,M51,IF($L$2=$N$35,N51,IF($L$2=$O$35,O51,""))))</f>
        <v>44400</v>
      </c>
      <c r="P20" s="63">
        <f t="shared" ref="P20" si="20">IF($L$2=$L$35,P51,IF($L$2=$M$35,Q51,IF($L$2=$N$35,R51,IF($L$2=$O$35,S51,""))))</f>
        <v>0.1</v>
      </c>
      <c r="Q20" s="63">
        <f>IF($L$2=$L$35,P51,IF($L$2=$M$35,Q51,IF($L$2=$N$35,R51,IF($L$2=$O$35,S51,""))))</f>
        <v>0.1</v>
      </c>
      <c r="R20" s="63">
        <f>IF($L$2=$L$35,P51,IF($L$2=$M$35,Q51,IF($L$2=$N$35,R51,IF($L$2=$O$35,S51,""))))</f>
        <v>0.1</v>
      </c>
      <c r="T20" s="4" t="str">
        <f t="shared" si="19"/>
        <v>6m未満</v>
      </c>
      <c r="U20" s="6">
        <f>IF($U$2=$U$35,U51,IF($U$2=$V$35,V51,IF($U$2=$W$35,W51,IF($U$2=$X$35,X51,""))))</f>
        <v>44400</v>
      </c>
      <c r="Y20" s="63">
        <f t="shared" ref="Y20" si="21">IF($U$2=$U$35,Y51,IF($U$2=$V$35,Z51,IF($U$2=$W$35,AA51,IF($U$2=$X$35,AB51,""))))</f>
        <v>0.1</v>
      </c>
      <c r="Z20" s="63">
        <f>IF($U$2=$U$35,Y51,IF($U$2=$V$35,Z51,IF($U$2=$W$35,AA51,IF($U$2=$X$35,AB51,""))))</f>
        <v>0.1</v>
      </c>
      <c r="AA20" s="63">
        <f>IF($U$2=$U$35,Y51,IF($U$2=$V$35,Z51,IF($U$2=$W$35,AA51,IF($U$2=$X$35,AB51,""))))</f>
        <v>0.1</v>
      </c>
    </row>
    <row r="25" spans="2:27" x14ac:dyDescent="0.4">
      <c r="B25" s="4" t="str">
        <f>B56</f>
        <v>（車両代に含まれる旅客代）</v>
      </c>
      <c r="C25" s="6">
        <f>IF($C$2=$C$35,C56,IF($C$2=$D$35,D56,IF($C$2=$E$35,E56,IF($C$2=$F$35,F56,""))))</f>
        <v>10600</v>
      </c>
      <c r="K25" s="4" t="str">
        <f>K56</f>
        <v>（車両代に含まれる旅客代）</v>
      </c>
      <c r="L25" s="6">
        <f>IF($L$2=$L$35,L56,IF($L$2=$M$35,M56,IF($L$2=$N$35,N56,IF($L$2=$O$35,O56,""))))</f>
        <v>13600</v>
      </c>
      <c r="T25" s="4" t="str">
        <f>T56</f>
        <v>（車両代に含まれる旅客代）</v>
      </c>
      <c r="U25" s="6">
        <f>IF($U$2=$U$35,U56,IF($U$2=$V$35,V56,IF($U$2=$W$35,W56,IF($U$2=$X$35,X56,""))))</f>
        <v>13600</v>
      </c>
    </row>
    <row r="27" spans="2:27" x14ac:dyDescent="0.4">
      <c r="B27" s="4" t="str">
        <f>B58</f>
        <v>二輪</v>
      </c>
      <c r="K27" s="4" t="str">
        <f>K58</f>
        <v>二輪</v>
      </c>
      <c r="L27" s="6" t="str">
        <f>IF($L$2=$L$35,L58,IF($L$2=$M$35,M58,IF($L$2=$N$35,N58,IF($L$2=$O$35,O58,""))))</f>
        <v>Ｂ</v>
      </c>
      <c r="T27" s="4" t="str">
        <f>T58</f>
        <v>二輪</v>
      </c>
    </row>
    <row r="28" spans="2:27" x14ac:dyDescent="0.4">
      <c r="B28" s="4" t="str">
        <f>B59</f>
        <v>なし</v>
      </c>
      <c r="C28" s="6">
        <f>IF($C$2=$C$35,C59,IF($C$2=$D$35,D59,IF($C$2=$E$35,E59,IF($C$2=$F$35,F59,""))))</f>
        <v>0</v>
      </c>
      <c r="G28" s="63">
        <v>0</v>
      </c>
      <c r="H28" s="63">
        <v>0</v>
      </c>
      <c r="I28" s="63">
        <v>0</v>
      </c>
      <c r="K28" s="4" t="str">
        <f>K59</f>
        <v>なし</v>
      </c>
      <c r="L28" s="6">
        <v>0</v>
      </c>
      <c r="P28" s="63">
        <v>0</v>
      </c>
      <c r="Q28" s="63">
        <v>0</v>
      </c>
      <c r="R28" s="63">
        <v>0</v>
      </c>
      <c r="T28" s="4" t="str">
        <f>T59</f>
        <v>なし</v>
      </c>
      <c r="U28" s="6">
        <v>0</v>
      </c>
      <c r="Y28" s="63">
        <v>0</v>
      </c>
      <c r="Z28" s="63">
        <v>0</v>
      </c>
      <c r="AA28" s="63">
        <v>0</v>
      </c>
    </row>
    <row r="29" spans="2:27" x14ac:dyDescent="0.4">
      <c r="B29" s="4" t="str">
        <f>B60</f>
        <v>125cc未満</v>
      </c>
      <c r="C29" s="6">
        <f>IF($C$2=$C$35,C60,IF($C$2=$D$35,D60,IF($C$2=$E$35,E60,IF($C$2=$F$35,F60,""))))</f>
        <v>10500</v>
      </c>
      <c r="G29" s="63">
        <f>IF($C$2=$C$35,G60,IF($C$2=$D$35,H60,IF($C$2=$E$35,I60,IF($C$2=$F$35,J60,""))))</f>
        <v>0.1</v>
      </c>
      <c r="H29" s="63">
        <f>IF($C$2=$C$35,G60,IF($C$2=$D$35,H60,IF($C$2=$E$35,I60,IF($C$2=$F$35,J60,""))))</f>
        <v>0.1</v>
      </c>
      <c r="I29" s="63">
        <f>IF($C$2=$C$35,G60,IF($C$2=$D$35,H60,IF($C$2=$E$35,I60,IF($C$2=$F$35,J60,""))))</f>
        <v>0.1</v>
      </c>
      <c r="K29" s="4" t="str">
        <f t="shared" ref="K29:K31" si="22">K60</f>
        <v>400cc未満</v>
      </c>
      <c r="L29" s="6">
        <f>IF($L$2=$L$35,L60,IF($L$2=$M$35,M60,IF($L$2=$N$35,N60,IF($L$2=$O$35,O60,""))))</f>
        <v>16700</v>
      </c>
      <c r="P29" s="63">
        <f t="shared" ref="P29" si="23">IF($L$2=$L$35,P60,IF($L$2=$M$35,Q60,IF($L$2=$N$35,R60,IF($L$2=$O$35,S60,""))))</f>
        <v>0.1</v>
      </c>
      <c r="Q29" s="63">
        <f>IF($L$2=$L$35,P60,IF($L$2=$M$35,Q60,IF($L$2=$N$35,R60,IF($L$2=$O$35,S60,""))))</f>
        <v>0.1</v>
      </c>
      <c r="R29" s="63">
        <f>IF($L$2=$L$35,P60,IF($L$2=$M$35,Q60,IF($L$2=$N$35,R60,IF($L$2=$O$35,S60,""))))</f>
        <v>0.1</v>
      </c>
      <c r="T29" s="4" t="str">
        <f t="shared" ref="T29:T31" si="24">T60</f>
        <v>400cc未満</v>
      </c>
      <c r="U29" s="6">
        <f>IF($U$2=$U$35,U60,IF($U$2=$V$35,V60,IF($U$2=$W$35,W60,IF($U$2=$X$35,X60,""))))</f>
        <v>16700</v>
      </c>
      <c r="Y29" s="63">
        <f t="shared" ref="Y29" si="25">IF($U$2=$U$35,Y60,IF($U$2=$V$35,Z60,IF($U$2=$W$35,AA60,IF($U$2=$X$35,AB60,""))))</f>
        <v>0.1</v>
      </c>
      <c r="Z29" s="63">
        <f>IF($U$2=$U$35,Y60,IF($U$2=$V$35,Z60,IF($U$2=$W$35,AA60,IF($U$2=$X$35,AB60,""))))</f>
        <v>0.1</v>
      </c>
      <c r="AA29" s="63">
        <f>IF($U$2=$U$35,Y60,IF($U$2=$V$35,Z60,IF($U$2=$W$35,AA60,IF($U$2=$X$35,AB60,""))))</f>
        <v>0.1</v>
      </c>
    </row>
    <row r="30" spans="2:27" x14ac:dyDescent="0.4">
      <c r="B30" s="4" t="str">
        <f>B61</f>
        <v>750cc未満</v>
      </c>
      <c r="C30" s="6">
        <f>IF($C$2=$C$35,C61,IF($C$2=$D$35,D61,IF($C$2=$E$35,E61,IF($C$2=$F$35,F61,""))))</f>
        <v>13600</v>
      </c>
      <c r="G30" s="63">
        <f t="shared" ref="G30:G31" si="26">IF($C$2=$C$35,G61,IF($C$2=$D$35,H61,IF($C$2=$E$35,I61,IF($C$2=$F$35,J61,""))))</f>
        <v>0.1</v>
      </c>
      <c r="H30" s="63">
        <f t="shared" ref="H30:H31" si="27">IF($C$2=$C$35,G61,IF($C$2=$D$35,H61,IF($C$2=$E$35,I61,IF($C$2=$F$35,J61,""))))</f>
        <v>0.1</v>
      </c>
      <c r="I30" s="63">
        <f t="shared" ref="I30:I31" si="28">IF($C$2=$C$35,G61,IF($C$2=$D$35,H61,IF($C$2=$E$35,I61,IF($C$2=$F$35,J61,""))))</f>
        <v>0.1</v>
      </c>
      <c r="K30" s="4" t="str">
        <f t="shared" si="22"/>
        <v>750cc未満</v>
      </c>
      <c r="L30" s="6">
        <f>IF($L$2=$L$35,L61,IF($L$2=$M$35,M61,IF($L$2=$N$35,N61,IF($L$2=$O$35,O61,""))))</f>
        <v>24000</v>
      </c>
      <c r="P30" s="63">
        <f t="shared" ref="P30:P31" si="29">IF($L$2=$L$35,P61,IF($L$2=$M$35,Q61,IF($L$2=$N$35,R61,IF($L$2=$O$35,S61,""))))</f>
        <v>0.1</v>
      </c>
      <c r="Q30" s="63">
        <f t="shared" ref="Q30:Q31" si="30">IF($L$2=$L$35,P61,IF($L$2=$M$35,Q61,IF($L$2=$N$35,R61,IF($L$2=$O$35,S61,""))))</f>
        <v>0.1</v>
      </c>
      <c r="R30" s="63">
        <f t="shared" ref="R30:R31" si="31">IF($L$2=$L$35,P61,IF($L$2=$M$35,Q61,IF($L$2=$N$35,R61,IF($L$2=$O$35,S61,""))))</f>
        <v>0.1</v>
      </c>
      <c r="T30" s="4" t="str">
        <f t="shared" si="24"/>
        <v>750cc未満</v>
      </c>
      <c r="U30" s="6">
        <f>IF($U$2=$U$35,U61,IF($U$2=$V$35,V61,IF($U$2=$W$35,W61,IF($U$2=$X$35,X61,""))))</f>
        <v>24000</v>
      </c>
      <c r="Y30" s="63">
        <f t="shared" ref="Y30:Y31" si="32">IF($U$2=$U$35,Y61,IF($U$2=$V$35,Z61,IF($U$2=$W$35,AA61,IF($U$2=$X$35,AB61,""))))</f>
        <v>0.1</v>
      </c>
      <c r="Z30" s="63">
        <f t="shared" ref="Z30:Z31" si="33">IF($U$2=$U$35,Y61,IF($U$2=$V$35,Z61,IF($U$2=$W$35,AA61,IF($U$2=$X$35,AB61,""))))</f>
        <v>0.1</v>
      </c>
      <c r="AA30" s="63">
        <f t="shared" ref="AA30:AA31" si="34">IF($U$2=$U$35,Y61,IF($U$2=$V$35,Z61,IF($U$2=$W$35,AA61,IF($U$2=$X$35,AB61,""))))</f>
        <v>0.1</v>
      </c>
    </row>
    <row r="31" spans="2:27" x14ac:dyDescent="0.4">
      <c r="B31" s="4" t="str">
        <f>B62</f>
        <v>750cc以上</v>
      </c>
      <c r="C31" s="6">
        <f>IF($C$2=$C$35,C62,IF($C$2=$D$35,D62,IF($C$2=$E$35,E62,IF($C$2=$F$35,F62,""))))</f>
        <v>16400</v>
      </c>
      <c r="G31" s="63">
        <f t="shared" si="26"/>
        <v>0</v>
      </c>
      <c r="H31" s="63">
        <f t="shared" si="27"/>
        <v>0</v>
      </c>
      <c r="I31" s="63">
        <f t="shared" si="28"/>
        <v>0</v>
      </c>
      <c r="K31" s="4" t="str">
        <f t="shared" si="22"/>
        <v>750cc以上</v>
      </c>
      <c r="L31" s="6">
        <f>IF($L$2=$L$35,L62,IF($L$2=$M$35,M62,IF($L$2=$N$35,N62,IF($L$2=$O$35,O62,""))))</f>
        <v>27000</v>
      </c>
      <c r="P31" s="63">
        <f t="shared" si="29"/>
        <v>0</v>
      </c>
      <c r="Q31" s="63">
        <f t="shared" si="30"/>
        <v>0</v>
      </c>
      <c r="R31" s="63">
        <f t="shared" si="31"/>
        <v>0</v>
      </c>
      <c r="T31" s="4" t="str">
        <f t="shared" si="24"/>
        <v>750cc以上</v>
      </c>
      <c r="U31" s="6">
        <f>IF($U$2=$U$35,U62,IF($U$2=$V$35,V62,IF($U$2=$W$35,W62,IF($U$2=$X$35,X62,""))))</f>
        <v>27000</v>
      </c>
      <c r="Y31" s="63">
        <f t="shared" si="32"/>
        <v>0.1</v>
      </c>
      <c r="Z31" s="63">
        <f t="shared" si="33"/>
        <v>0.1</v>
      </c>
      <c r="AA31" s="63">
        <f t="shared" si="34"/>
        <v>0.1</v>
      </c>
    </row>
    <row r="35" spans="2:27" ht="18.75" x14ac:dyDescent="0.4">
      <c r="B35" s="4" t="str">
        <f>IF($B$2=$B$67,B68,IF($B$2=$K$67,K68,IF($B$2=$T$67,T68,IF($B$2=#REF!,#REF!,IF($B$2=#REF!,#REF!)))))</f>
        <v>船室</v>
      </c>
      <c r="C35" s="1" t="s">
        <v>4</v>
      </c>
      <c r="D35" s="1" t="s">
        <v>5</v>
      </c>
      <c r="E35" s="1" t="s">
        <v>7</v>
      </c>
      <c r="F35" s="1" t="s">
        <v>8</v>
      </c>
      <c r="G35" s="63" t="s">
        <v>169</v>
      </c>
      <c r="H35" s="63" t="s">
        <v>170</v>
      </c>
      <c r="I35" s="63" t="s">
        <v>171</v>
      </c>
      <c r="K35" s="4" t="str">
        <f>IF($K$2=$B$67,B68,IF($K$2=$K$67,K68,IF($K$2=$T$67,T68,IF($K$2=#REF!,#REF!,IF($K$2=#REF!,#REF!)))))</f>
        <v>船室</v>
      </c>
      <c r="L35" s="1" t="s">
        <v>4</v>
      </c>
      <c r="M35" s="1" t="s">
        <v>5</v>
      </c>
      <c r="N35" s="1" t="s">
        <v>7</v>
      </c>
      <c r="O35" s="1" t="s">
        <v>8</v>
      </c>
      <c r="P35" s="63" t="s">
        <v>169</v>
      </c>
      <c r="Q35" s="63" t="s">
        <v>170</v>
      </c>
      <c r="R35" s="63" t="s">
        <v>171</v>
      </c>
      <c r="T35" s="4" t="str">
        <f>IF($T$2=$B$67,B68,IF($T$2=$K$67,K68,IF($T$2=$T$67,T68,IF($T$2=#REF!,#REF!,IF($T$2=#REF!,#REF!)))))</f>
        <v>船室</v>
      </c>
      <c r="U35" s="1" t="s">
        <v>4</v>
      </c>
      <c r="V35" s="1" t="s">
        <v>5</v>
      </c>
      <c r="W35" s="1" t="s">
        <v>7</v>
      </c>
      <c r="X35" s="1" t="s">
        <v>8</v>
      </c>
      <c r="Y35" s="63" t="s">
        <v>169</v>
      </c>
      <c r="Z35" s="63" t="s">
        <v>170</v>
      </c>
      <c r="AA35" s="63" t="s">
        <v>171</v>
      </c>
    </row>
    <row r="36" spans="2:27" x14ac:dyDescent="0.4">
      <c r="B36" s="4" t="str">
        <f>IF($B$2=$B$67,B69,IF($B$2=$K$67,K69,IF($B$2=$T$67,T69,IF($B$2=#REF!,#REF!,IF($B$2=#REF!,#REF!)))))</f>
        <v>Ｃ寝台（1）</v>
      </c>
      <c r="C36" s="6">
        <f>IF($B$2=$B$67,C69,IF($B$2=$K$67,L69,IF($B$2=$T$67,U69)))</f>
        <v>9500</v>
      </c>
      <c r="D36" s="6">
        <f t="shared" ref="D36:F36" si="35">IF($B$2=$B$67,D69,IF($B$2=$K$67,M69,IF($B$2=$T$67,V69)))</f>
        <v>10600</v>
      </c>
      <c r="E36" s="6">
        <f t="shared" si="35"/>
        <v>11300</v>
      </c>
      <c r="F36" s="6">
        <f t="shared" si="35"/>
        <v>12400</v>
      </c>
      <c r="G36" s="63">
        <f t="shared" ref="G36" si="36">IF($B$2=$B$67,G69,IF($B$2=$K$67,P69,IF($B$2=$T$67,Y69)))</f>
        <v>0.4</v>
      </c>
      <c r="H36" s="63">
        <f t="shared" ref="H36" si="37">IF($B$2=$B$67,H69,IF($B$2=$K$67,Q69,IF($B$2=$T$67,Z69)))</f>
        <v>0.3</v>
      </c>
      <c r="I36" s="63">
        <f t="shared" ref="I36" si="38">IF($B$2=$B$67,I69,IF($B$2=$K$67,R69,IF($B$2=$T$67,AA69)))</f>
        <v>0.35</v>
      </c>
      <c r="K36" s="4" t="str">
        <f>IF($K$2=$B$67,B69,IF($K$2=$K$67,K69,IF($K$2=$T$67,T69,IF($K$2=#REF!,#REF!,IF($K$2=#REF!,#REF!)))))</f>
        <v>２等和室（1）</v>
      </c>
      <c r="L36" s="6">
        <f>IF($K$2=$B$67,C69,IF($K$2=$K$67,L69,IF($K$2=$T$67,U69)))</f>
        <v>12300</v>
      </c>
      <c r="M36" s="6">
        <f t="shared" ref="M36:R36" si="39">IF($K$2=$B$67,D69,IF($K$2=$K$67,M69,IF($K$2=$T$67,V69)))</f>
        <v>13600</v>
      </c>
      <c r="N36" s="6">
        <f t="shared" si="39"/>
        <v>14700</v>
      </c>
      <c r="O36" s="6">
        <f t="shared" si="39"/>
        <v>16100</v>
      </c>
      <c r="P36" s="63">
        <f t="shared" si="39"/>
        <v>0.4</v>
      </c>
      <c r="Q36" s="63">
        <f t="shared" si="39"/>
        <v>0.3</v>
      </c>
      <c r="R36" s="63">
        <f t="shared" si="39"/>
        <v>0.35</v>
      </c>
      <c r="T36" s="4" t="str">
        <f>IF($T$2=$B$67,B69,IF($T$2=$K$67,K69,IF($T$2=$T$67,T69,IF($T$2=#REF!,#REF!,IF($T$2=#REF!,#REF!)))))</f>
        <v>２等和室（1）</v>
      </c>
      <c r="U36" s="6">
        <f>IF($T$2=$B$67,C69,IF($T$2=$K$67,L69,IF($T$2=$T$67,U69)))</f>
        <v>12300</v>
      </c>
      <c r="V36" s="6">
        <f t="shared" ref="V36:AA36" si="40">IF($T$2=$B$67,D69,IF($T$2=$K$67,M69,IF($T$2=$T$67,V69)))</f>
        <v>13600</v>
      </c>
      <c r="W36" s="6">
        <f t="shared" si="40"/>
        <v>14700</v>
      </c>
      <c r="X36" s="6">
        <f t="shared" si="40"/>
        <v>16100</v>
      </c>
      <c r="Y36" s="63">
        <f t="shared" si="40"/>
        <v>0.4</v>
      </c>
      <c r="Z36" s="63">
        <f t="shared" si="40"/>
        <v>0.3</v>
      </c>
      <c r="AA36" s="63">
        <f t="shared" si="40"/>
        <v>0.35</v>
      </c>
    </row>
    <row r="37" spans="2:27" x14ac:dyDescent="0.4">
      <c r="B37" s="4" t="str">
        <f>IF($B$2=$B$67,B70,IF($B$2=$K$67,K70,IF($B$2=$T$67,T70,IF($B$2=#REF!,#REF!,IF($B$2=#REF!,#REF!)))))</f>
        <v>Ｂ寝台（1）</v>
      </c>
      <c r="C37" s="6">
        <f t="shared" ref="C37:C47" si="41">IF($B$2=$B$67,C70,IF($B$2=$K$67,L70,IF($B$2=$T$67,U70)))</f>
        <v>11900</v>
      </c>
      <c r="D37" s="6">
        <f t="shared" ref="D37:D47" si="42">IF($B$2=$B$67,D70,IF($B$2=$K$67,M70,IF($B$2=$T$67,V70)))</f>
        <v>13600</v>
      </c>
      <c r="E37" s="6">
        <f t="shared" ref="E37:E47" si="43">IF($B$2=$B$67,E70,IF($B$2=$K$67,N70,IF($B$2=$T$67,W70)))</f>
        <v>14700</v>
      </c>
      <c r="F37" s="6">
        <f t="shared" ref="F37:F47" si="44">IF($B$2=$B$67,F70,IF($B$2=$K$67,O70,IF($B$2=$T$67,X70)))</f>
        <v>16100</v>
      </c>
      <c r="G37" s="63">
        <f t="shared" ref="G37:G47" si="45">IF($B$2=$B$67,G70,IF($B$2=$K$67,P70,IF($B$2=$T$67,Y70)))</f>
        <v>0.4</v>
      </c>
      <c r="H37" s="63">
        <f t="shared" ref="H37:H47" si="46">IF($B$2=$B$67,H70,IF($B$2=$K$67,Q70,IF($B$2=$T$67,Z70)))</f>
        <v>0.3</v>
      </c>
      <c r="I37" s="63">
        <f t="shared" ref="I37:I47" si="47">IF($B$2=$B$67,I70,IF($B$2=$K$67,R70,IF($B$2=$T$67,AA70)))</f>
        <v>0.35</v>
      </c>
      <c r="K37" s="4" t="str">
        <f>IF($K$2=$B$67,B70,IF($K$2=$K$67,K70,IF($K$2=$T$67,T70,IF($K$2=#REF!,#REF!,IF($K$2=#REF!,#REF!)))))</f>
        <v>Ｂ寝台（1）</v>
      </c>
      <c r="L37" s="6">
        <f t="shared" ref="L37:L47" si="48">IF($K$2=$B$67,C70,IF($K$2=$K$67,L70,IF($K$2=$T$67,U70)))</f>
        <v>14700</v>
      </c>
      <c r="M37" s="6">
        <f t="shared" ref="M37:M47" si="49">IF($K$2=$B$67,D70,IF($K$2=$K$67,M70,IF($K$2=$T$67,V70)))</f>
        <v>16500</v>
      </c>
      <c r="N37" s="6">
        <f t="shared" ref="N37:N47" si="50">IF($K$2=$B$67,E70,IF($K$2=$K$67,N70,IF($K$2=$T$67,W70)))</f>
        <v>18500</v>
      </c>
      <c r="O37" s="6">
        <f t="shared" ref="O37:O47" si="51">IF($K$2=$B$67,F70,IF($K$2=$K$67,O70,IF($K$2=$T$67,X70)))</f>
        <v>20300</v>
      </c>
      <c r="P37" s="63">
        <f t="shared" ref="P37:P47" si="52">IF($K$2=$B$67,G70,IF($K$2=$K$67,P70,IF($K$2=$T$67,Y70)))</f>
        <v>0.4</v>
      </c>
      <c r="Q37" s="63">
        <f t="shared" ref="Q37:Q47" si="53">IF($K$2=$B$67,H70,IF($K$2=$K$67,Q70,IF($K$2=$T$67,Z70)))</f>
        <v>0.3</v>
      </c>
      <c r="R37" s="63">
        <f t="shared" ref="R37:R47" si="54">IF($K$2=$B$67,I70,IF($K$2=$K$67,R70,IF($K$2=$T$67,AA70)))</f>
        <v>0.35</v>
      </c>
      <c r="T37" s="4" t="str">
        <f>IF($T$2=$B$67,B70,IF($T$2=$K$67,K70,IF($T$2=$T$67,T70,IF($T$2=#REF!,#REF!,IF($T$2=#REF!,#REF!)))))</f>
        <v>Ｂ寝台（1）</v>
      </c>
      <c r="U37" s="6">
        <f t="shared" ref="U37:U47" si="55">IF($T$2=$B$67,C70,IF($T$2=$K$67,L70,IF($T$2=$T$67,U70)))</f>
        <v>14700</v>
      </c>
      <c r="V37" s="6">
        <f t="shared" ref="V37:V47" si="56">IF($T$2=$B$67,D70,IF($T$2=$K$67,M70,IF($T$2=$T$67,V70)))</f>
        <v>16500</v>
      </c>
      <c r="W37" s="6">
        <f t="shared" ref="W37:W47" si="57">IF($T$2=$B$67,E70,IF($T$2=$K$67,N70,IF($T$2=$T$67,W70)))</f>
        <v>18500</v>
      </c>
      <c r="X37" s="6">
        <f t="shared" ref="X37:X47" si="58">IF($T$2=$B$67,F70,IF($T$2=$K$67,O70,IF($T$2=$T$67,X70)))</f>
        <v>20300</v>
      </c>
      <c r="Y37" s="63">
        <f t="shared" ref="Y37:Y47" si="59">IF($T$2=$B$67,G70,IF($T$2=$K$67,P70,IF($T$2=$T$67,Y70)))</f>
        <v>0.4</v>
      </c>
      <c r="Z37" s="63">
        <f t="shared" ref="Z37:Z47" si="60">IF($T$2=$B$67,H70,IF($T$2=$K$67,Q70,IF($T$2=$T$67,Z70)))</f>
        <v>0.3</v>
      </c>
      <c r="AA37" s="63">
        <f t="shared" ref="AA37:AA47" si="61">IF($T$2=$B$67,I70,IF($T$2=$K$67,R70,IF($T$2=$T$67,AA70)))</f>
        <v>0.35</v>
      </c>
    </row>
    <row r="38" spans="2:27" x14ac:dyDescent="0.4">
      <c r="B38" s="4" t="str">
        <f>IF($B$2=$B$67,B71,IF($B$2=$K$67,K71,IF($B$2=$T$67,T71,IF($B$2=#REF!,#REF!,IF($B$2=#REF!,#REF!)))))</f>
        <v>エコノミーシングル（1）</v>
      </c>
      <c r="C38" s="6">
        <f t="shared" si="41"/>
        <v>14300</v>
      </c>
      <c r="D38" s="6">
        <f t="shared" si="42"/>
        <v>16400</v>
      </c>
      <c r="E38" s="6">
        <f t="shared" si="43"/>
        <v>17800</v>
      </c>
      <c r="F38" s="6">
        <f t="shared" si="44"/>
        <v>19500</v>
      </c>
      <c r="G38" s="63">
        <f t="shared" si="45"/>
        <v>0.4</v>
      </c>
      <c r="H38" s="63">
        <f t="shared" si="46"/>
        <v>0.3</v>
      </c>
      <c r="I38" s="63">
        <f t="shared" si="47"/>
        <v>0.35</v>
      </c>
      <c r="K38" s="4" t="str">
        <f>IF($K$2=$B$67,B71,IF($K$2=$K$67,K71,IF($K$2=$T$67,T71,IF($K$2=#REF!,#REF!,IF($K$2=#REF!,#REF!)))))</f>
        <v>Ｓ寝台（1）</v>
      </c>
      <c r="L38" s="6">
        <f t="shared" si="48"/>
        <v>16500</v>
      </c>
      <c r="M38" s="6">
        <f t="shared" si="49"/>
        <v>18900</v>
      </c>
      <c r="N38" s="6">
        <f t="shared" si="50"/>
        <v>20800</v>
      </c>
      <c r="O38" s="6">
        <f t="shared" si="51"/>
        <v>22800</v>
      </c>
      <c r="P38" s="63">
        <f t="shared" si="52"/>
        <v>0.4</v>
      </c>
      <c r="Q38" s="63">
        <f t="shared" si="53"/>
        <v>0.3</v>
      </c>
      <c r="R38" s="63">
        <f t="shared" si="54"/>
        <v>0.35</v>
      </c>
      <c r="T38" s="4" t="str">
        <f>IF($T$2=$B$67,B71,IF($T$2=$K$67,K71,IF($T$2=$T$67,T71,IF($T$2=#REF!,#REF!,IF($T$2=#REF!,#REF!)))))</f>
        <v>Ｓ寝台（1）</v>
      </c>
      <c r="U38" s="6">
        <f t="shared" si="55"/>
        <v>16500</v>
      </c>
      <c r="V38" s="6">
        <f t="shared" si="56"/>
        <v>18900</v>
      </c>
      <c r="W38" s="6">
        <f t="shared" si="57"/>
        <v>20800</v>
      </c>
      <c r="X38" s="6">
        <f t="shared" si="58"/>
        <v>22800</v>
      </c>
      <c r="Y38" s="63">
        <f t="shared" si="59"/>
        <v>0.4</v>
      </c>
      <c r="Z38" s="63">
        <f t="shared" si="60"/>
        <v>0.3</v>
      </c>
      <c r="AA38" s="63">
        <f t="shared" si="61"/>
        <v>0.35</v>
      </c>
    </row>
    <row r="39" spans="2:27" x14ac:dyDescent="0.4">
      <c r="B39" s="4" t="str">
        <f>IF($B$2=$B$67,B72,IF($B$2=$K$67,K72,IF($B$2=$T$67,T72,IF($B$2=#REF!,#REF!,IF($B$2=#REF!,#REF!)))))</f>
        <v>１等クロスツイン（1-2）</v>
      </c>
      <c r="C39" s="6">
        <f t="shared" si="41"/>
        <v>17300</v>
      </c>
      <c r="D39" s="6">
        <f t="shared" si="42"/>
        <v>20000</v>
      </c>
      <c r="E39" s="6">
        <f t="shared" si="43"/>
        <v>23100</v>
      </c>
      <c r="F39" s="6">
        <f t="shared" si="44"/>
        <v>25400</v>
      </c>
      <c r="G39" s="63">
        <f t="shared" si="45"/>
        <v>0.3</v>
      </c>
      <c r="H39" s="63">
        <f t="shared" si="46"/>
        <v>0.2</v>
      </c>
      <c r="I39" s="63">
        <f t="shared" si="47"/>
        <v>0.25</v>
      </c>
      <c r="K39" s="4" t="str">
        <f>IF($K$2=$B$67,B72,IF($K$2=$K$67,K72,IF($K$2=$T$67,T72,IF($K$2=#REF!,#REF!,IF($K$2=#REF!,#REF!)))))</f>
        <v>１等洋室（2）</v>
      </c>
      <c r="L39" s="6">
        <f t="shared" si="48"/>
        <v>20700</v>
      </c>
      <c r="M39" s="6">
        <f t="shared" si="49"/>
        <v>24700</v>
      </c>
      <c r="N39" s="6">
        <f t="shared" si="50"/>
        <v>29100</v>
      </c>
      <c r="O39" s="6">
        <f t="shared" si="51"/>
        <v>32000</v>
      </c>
      <c r="P39" s="63">
        <f t="shared" si="52"/>
        <v>0.3</v>
      </c>
      <c r="Q39" s="63">
        <f t="shared" si="53"/>
        <v>0.2</v>
      </c>
      <c r="R39" s="63">
        <f t="shared" si="54"/>
        <v>0.25</v>
      </c>
      <c r="T39" s="4" t="str">
        <f>IF($T$2=$B$67,B72,IF($T$2=$K$67,K72,IF($T$2=$T$67,T72,IF($T$2=#REF!,#REF!,IF($T$2=#REF!,#REF!)))))</f>
        <v>１等洋室（2）</v>
      </c>
      <c r="U39" s="6">
        <f t="shared" si="55"/>
        <v>20700</v>
      </c>
      <c r="V39" s="6">
        <f t="shared" si="56"/>
        <v>24700</v>
      </c>
      <c r="W39" s="6">
        <f t="shared" si="57"/>
        <v>29100</v>
      </c>
      <c r="X39" s="6">
        <f t="shared" si="58"/>
        <v>32000</v>
      </c>
      <c r="Y39" s="63">
        <f t="shared" si="59"/>
        <v>0.3</v>
      </c>
      <c r="Z39" s="63">
        <f t="shared" si="60"/>
        <v>0.2</v>
      </c>
      <c r="AA39" s="63">
        <f t="shared" si="61"/>
        <v>0.25</v>
      </c>
    </row>
    <row r="40" spans="2:27" x14ac:dyDescent="0.4">
      <c r="B40" s="4" t="str">
        <f>IF($B$2=$B$67,B73,IF($B$2=$K$67,K73,IF($B$2=$T$67,T73,IF($B$2=#REF!,#REF!,IF($B$2=#REF!,#REF!)))))</f>
        <v>１等フォース（3-4）</v>
      </c>
      <c r="C40" s="6">
        <f t="shared" si="41"/>
        <v>18800</v>
      </c>
      <c r="D40" s="6">
        <f t="shared" si="42"/>
        <v>22000</v>
      </c>
      <c r="E40" s="6">
        <f t="shared" si="43"/>
        <v>25200</v>
      </c>
      <c r="F40" s="6">
        <f t="shared" si="44"/>
        <v>27700</v>
      </c>
      <c r="G40" s="63">
        <f t="shared" si="45"/>
        <v>0.3</v>
      </c>
      <c r="H40" s="63">
        <f t="shared" si="46"/>
        <v>0.2</v>
      </c>
      <c r="I40" s="63">
        <f t="shared" si="47"/>
        <v>0.25</v>
      </c>
      <c r="K40" s="4" t="str">
        <f>IF($K$2=$B$67,B73,IF($K$2=$K$67,K73,IF($K$2=$T$67,T73,IF($K$2=#REF!,#REF!,IF($K$2=#REF!,#REF!)))))</f>
        <v>１等和室（3-4）</v>
      </c>
      <c r="L40" s="6">
        <f t="shared" si="48"/>
        <v>24200</v>
      </c>
      <c r="M40" s="6">
        <f t="shared" si="49"/>
        <v>28500</v>
      </c>
      <c r="N40" s="6">
        <f t="shared" si="50"/>
        <v>32600</v>
      </c>
      <c r="O40" s="6">
        <f t="shared" si="51"/>
        <v>35800</v>
      </c>
      <c r="P40" s="63">
        <f t="shared" si="52"/>
        <v>0.3</v>
      </c>
      <c r="Q40" s="63">
        <f t="shared" si="53"/>
        <v>0.2</v>
      </c>
      <c r="R40" s="63">
        <f t="shared" si="54"/>
        <v>0.25</v>
      </c>
      <c r="T40" s="4" t="str">
        <f>IF($T$2=$B$67,B73,IF($T$2=$K$67,K73,IF($T$2=$T$67,T73,IF($T$2=#REF!,#REF!,IF($T$2=#REF!,#REF!)))))</f>
        <v>１等和室（3-4）</v>
      </c>
      <c r="U40" s="6">
        <f t="shared" si="55"/>
        <v>24200</v>
      </c>
      <c r="V40" s="6">
        <f t="shared" si="56"/>
        <v>28500</v>
      </c>
      <c r="W40" s="6">
        <f t="shared" si="57"/>
        <v>32600</v>
      </c>
      <c r="X40" s="6">
        <f t="shared" si="58"/>
        <v>35800</v>
      </c>
      <c r="Y40" s="63">
        <f t="shared" si="59"/>
        <v>0.3</v>
      </c>
      <c r="Z40" s="63">
        <f t="shared" si="60"/>
        <v>0.2</v>
      </c>
      <c r="AA40" s="63">
        <f t="shared" si="61"/>
        <v>0.25</v>
      </c>
    </row>
    <row r="41" spans="2:27" x14ac:dyDescent="0.4">
      <c r="B41" s="4" t="str">
        <f>IF($B$2=$B$67,B74,IF($B$2=$K$67,K74,IF($B$2=$T$67,T74,IF($B$2=#REF!,#REF!,IF($B$2=#REF!,#REF!)))))</f>
        <v>特等洋室（2-3）</v>
      </c>
      <c r="C41" s="6">
        <f t="shared" si="41"/>
        <v>24200</v>
      </c>
      <c r="D41" s="6">
        <f t="shared" si="42"/>
        <v>27700</v>
      </c>
      <c r="E41" s="6">
        <f t="shared" si="43"/>
        <v>32200</v>
      </c>
      <c r="F41" s="6">
        <f t="shared" si="44"/>
        <v>35400</v>
      </c>
      <c r="G41" s="63">
        <f t="shared" si="45"/>
        <v>0.3</v>
      </c>
      <c r="H41" s="63">
        <f t="shared" si="46"/>
        <v>0.2</v>
      </c>
      <c r="I41" s="63">
        <f t="shared" si="47"/>
        <v>0.25</v>
      </c>
      <c r="K41" s="4" t="str">
        <f>IF($K$2=$B$67,B74,IF($K$2=$K$67,K74,IF($K$2=$T$67,T74,IF($K$2=#REF!,#REF!,IF($K$2=#REF!,#REF!)))))</f>
        <v>１等和洋室（3-4）</v>
      </c>
      <c r="L41" s="6">
        <f t="shared" si="48"/>
        <v>24200</v>
      </c>
      <c r="M41" s="6">
        <f t="shared" si="49"/>
        <v>28500</v>
      </c>
      <c r="N41" s="6">
        <f t="shared" si="50"/>
        <v>32600</v>
      </c>
      <c r="O41" s="6">
        <f t="shared" si="51"/>
        <v>35800</v>
      </c>
      <c r="P41" s="63">
        <f t="shared" si="52"/>
        <v>0.3</v>
      </c>
      <c r="Q41" s="63">
        <f t="shared" si="53"/>
        <v>0.2</v>
      </c>
      <c r="R41" s="63">
        <f t="shared" si="54"/>
        <v>0.25</v>
      </c>
      <c r="T41" s="4" t="str">
        <f>IF($T$2=$B$67,B74,IF($T$2=$K$67,K74,IF($T$2=$T$67,T74,IF($T$2=#REF!,#REF!,IF($T$2=#REF!,#REF!)))))</f>
        <v>１等和洋室（3-4）</v>
      </c>
      <c r="U41" s="6">
        <f t="shared" si="55"/>
        <v>24200</v>
      </c>
      <c r="V41" s="6">
        <f t="shared" si="56"/>
        <v>28500</v>
      </c>
      <c r="W41" s="6">
        <f t="shared" si="57"/>
        <v>32600</v>
      </c>
      <c r="X41" s="6">
        <f t="shared" si="58"/>
        <v>35800</v>
      </c>
      <c r="Y41" s="63">
        <f t="shared" si="59"/>
        <v>0.3</v>
      </c>
      <c r="Z41" s="63">
        <f t="shared" si="60"/>
        <v>0.2</v>
      </c>
      <c r="AA41" s="63">
        <f t="shared" si="61"/>
        <v>0.25</v>
      </c>
    </row>
    <row r="42" spans="2:27" x14ac:dyDescent="0.4">
      <c r="B42" s="4" t="str">
        <f>IF($B$2=$B$67,B75,IF($B$2=$K$67,K75,IF($B$2=$T$67,T75,IF($B$2=#REF!,#REF!,IF($B$2=#REF!,#REF!)))))</f>
        <v>特等和室（3-4）</v>
      </c>
      <c r="C42" s="6">
        <f t="shared" si="41"/>
        <v>24200</v>
      </c>
      <c r="D42" s="6">
        <f t="shared" si="42"/>
        <v>27700</v>
      </c>
      <c r="E42" s="6">
        <f t="shared" si="43"/>
        <v>32200</v>
      </c>
      <c r="F42" s="6">
        <f t="shared" si="44"/>
        <v>35400</v>
      </c>
      <c r="G42" s="63">
        <f t="shared" si="45"/>
        <v>0.3</v>
      </c>
      <c r="H42" s="63">
        <f t="shared" si="46"/>
        <v>0.2</v>
      </c>
      <c r="I42" s="63">
        <f t="shared" si="47"/>
        <v>0.25</v>
      </c>
      <c r="K42" s="4" t="str">
        <f>IF($K$2=$B$67,B75,IF($K$2=$K$67,K75,IF($K$2=$T$67,T75,IF($K$2=#REF!,#REF!,IF($K$2=#REF!,#REF!)))))</f>
        <v>特等洋室（2-3）</v>
      </c>
      <c r="L42" s="6">
        <f t="shared" si="48"/>
        <v>29700</v>
      </c>
      <c r="M42" s="6">
        <f t="shared" si="49"/>
        <v>35000</v>
      </c>
      <c r="N42" s="6">
        <f t="shared" si="50"/>
        <v>39700</v>
      </c>
      <c r="O42" s="6">
        <f t="shared" si="51"/>
        <v>43600</v>
      </c>
      <c r="P42" s="63">
        <f t="shared" si="52"/>
        <v>0.3</v>
      </c>
      <c r="Q42" s="63">
        <f t="shared" si="53"/>
        <v>0.2</v>
      </c>
      <c r="R42" s="63">
        <f t="shared" si="54"/>
        <v>0.25</v>
      </c>
      <c r="T42" s="4" t="str">
        <f>IF($T$2=$B$67,B75,IF($T$2=$K$67,K75,IF($T$2=$T$67,T75,IF($T$2=#REF!,#REF!,IF($T$2=#REF!,#REF!)))))</f>
        <v>特等洋室（2-3）</v>
      </c>
      <c r="U42" s="6">
        <f t="shared" si="55"/>
        <v>29700</v>
      </c>
      <c r="V42" s="6">
        <f t="shared" si="56"/>
        <v>35000</v>
      </c>
      <c r="W42" s="6">
        <f t="shared" si="57"/>
        <v>39700</v>
      </c>
      <c r="X42" s="6">
        <f t="shared" si="58"/>
        <v>43600</v>
      </c>
      <c r="Y42" s="63">
        <f t="shared" si="59"/>
        <v>0.3</v>
      </c>
      <c r="Z42" s="63">
        <f t="shared" si="60"/>
        <v>0.2</v>
      </c>
      <c r="AA42" s="63">
        <f t="shared" si="61"/>
        <v>0.25</v>
      </c>
    </row>
    <row r="43" spans="2:27" x14ac:dyDescent="0.4">
      <c r="B43" s="4" t="str">
        <f>IF($B$2=$B$67,B76,IF($B$2=$K$67,K76,IF($B$2=$T$67,T76,IF($B$2=#REF!,#REF!,IF($B$2=#REF!,#REF!)))))</f>
        <v>－</v>
      </c>
      <c r="C43" s="6">
        <f t="shared" si="41"/>
        <v>0</v>
      </c>
      <c r="D43" s="6">
        <f t="shared" si="42"/>
        <v>0</v>
      </c>
      <c r="E43" s="6">
        <f t="shared" si="43"/>
        <v>0</v>
      </c>
      <c r="F43" s="6">
        <f t="shared" si="44"/>
        <v>0</v>
      </c>
      <c r="G43" s="63">
        <f t="shared" si="45"/>
        <v>0</v>
      </c>
      <c r="H43" s="63">
        <f t="shared" si="46"/>
        <v>0</v>
      </c>
      <c r="I43" s="63">
        <f t="shared" si="47"/>
        <v>0</v>
      </c>
      <c r="K43" s="4" t="str">
        <f>IF($K$2=$B$67,B76,IF($K$2=$K$67,K76,IF($K$2=$T$67,T76,IF($K$2=#REF!,#REF!,IF($K$2=#REF!,#REF!)))))</f>
        <v>特等和室（2-3）</v>
      </c>
      <c r="L43" s="6">
        <f t="shared" si="48"/>
        <v>29700</v>
      </c>
      <c r="M43" s="6">
        <f t="shared" si="49"/>
        <v>35000</v>
      </c>
      <c r="N43" s="6">
        <f t="shared" si="50"/>
        <v>39700</v>
      </c>
      <c r="O43" s="6">
        <f t="shared" si="51"/>
        <v>43600</v>
      </c>
      <c r="P43" s="63">
        <f t="shared" si="52"/>
        <v>0.3</v>
      </c>
      <c r="Q43" s="63">
        <f t="shared" si="53"/>
        <v>0.2</v>
      </c>
      <c r="R43" s="63">
        <f t="shared" si="54"/>
        <v>0.25</v>
      </c>
      <c r="T43" s="4" t="str">
        <f>IF($T$2=$B$67,B76,IF($T$2=$K$67,K76,IF($T$2=$T$67,T76,IF($T$2=#REF!,#REF!,IF($T$2=#REF!,#REF!)))))</f>
        <v>特等和室（2-3）</v>
      </c>
      <c r="U43" s="6">
        <f t="shared" si="55"/>
        <v>29700</v>
      </c>
      <c r="V43" s="6">
        <f t="shared" si="56"/>
        <v>35000</v>
      </c>
      <c r="W43" s="6">
        <f t="shared" si="57"/>
        <v>39700</v>
      </c>
      <c r="X43" s="6">
        <f t="shared" si="58"/>
        <v>43600</v>
      </c>
      <c r="Y43" s="63">
        <f t="shared" si="59"/>
        <v>0.3</v>
      </c>
      <c r="Z43" s="63">
        <f t="shared" si="60"/>
        <v>0.2</v>
      </c>
      <c r="AA43" s="63">
        <f t="shared" si="61"/>
        <v>0.25</v>
      </c>
    </row>
    <row r="44" spans="2:27" x14ac:dyDescent="0.4">
      <c r="B44" s="4" t="str">
        <f>IF($B$2=$B$67,B77,IF($B$2=$K$67,K77,IF($B$2=$T$67,T77,IF($B$2=#REF!,#REF!,IF($B$2=#REF!,#REF!)))))</f>
        <v>－</v>
      </c>
      <c r="C44" s="6">
        <f t="shared" si="41"/>
        <v>0</v>
      </c>
      <c r="D44" s="6">
        <f t="shared" si="42"/>
        <v>0</v>
      </c>
      <c r="E44" s="6">
        <f t="shared" si="43"/>
        <v>0</v>
      </c>
      <c r="F44" s="6">
        <f t="shared" si="44"/>
        <v>0</v>
      </c>
      <c r="G44" s="63">
        <f t="shared" si="45"/>
        <v>0</v>
      </c>
      <c r="H44" s="63">
        <f t="shared" si="46"/>
        <v>0</v>
      </c>
      <c r="I44" s="63">
        <f t="shared" si="47"/>
        <v>0</v>
      </c>
      <c r="K44" s="4" t="str">
        <f>IF($K$2=$B$67,B77,IF($K$2=$K$67,K77,IF($K$2=$T$67,T77,IF($K$2=#REF!,#REF!,IF($K$2=#REF!,#REF!)))))</f>
        <v>特等和室（3-4）</v>
      </c>
      <c r="L44" s="6">
        <f t="shared" si="48"/>
        <v>29700</v>
      </c>
      <c r="M44" s="6">
        <f t="shared" si="49"/>
        <v>35000</v>
      </c>
      <c r="N44" s="6">
        <f t="shared" si="50"/>
        <v>39700</v>
      </c>
      <c r="O44" s="6">
        <f t="shared" si="51"/>
        <v>43600</v>
      </c>
      <c r="P44" s="63">
        <f t="shared" si="52"/>
        <v>0.3</v>
      </c>
      <c r="Q44" s="63">
        <f t="shared" si="53"/>
        <v>0.2</v>
      </c>
      <c r="R44" s="63">
        <f t="shared" si="54"/>
        <v>0.25</v>
      </c>
      <c r="T44" s="4" t="str">
        <f>IF($T$2=$B$67,B77,IF($T$2=$K$67,K77,IF($T$2=$T$67,T77,IF($T$2=#REF!,#REF!,IF($T$2=#REF!,#REF!)))))</f>
        <v>特等和室（3-4）</v>
      </c>
      <c r="U44" s="6">
        <f t="shared" si="55"/>
        <v>29700</v>
      </c>
      <c r="V44" s="6">
        <f t="shared" si="56"/>
        <v>35000</v>
      </c>
      <c r="W44" s="6">
        <f t="shared" si="57"/>
        <v>39700</v>
      </c>
      <c r="X44" s="6">
        <f t="shared" si="58"/>
        <v>43600</v>
      </c>
      <c r="Y44" s="63">
        <f t="shared" si="59"/>
        <v>0.3</v>
      </c>
      <c r="Z44" s="63">
        <f t="shared" si="60"/>
        <v>0.2</v>
      </c>
      <c r="AA44" s="63">
        <f t="shared" si="61"/>
        <v>0.25</v>
      </c>
    </row>
    <row r="45" spans="2:27" x14ac:dyDescent="0.4">
      <c r="B45" s="4" t="str">
        <f>IF($B$2=$B$67,B78,IF($B$2=$K$67,K78,IF($B$2=$T$67,T78,IF($B$2=#REF!,#REF!,IF($B$2=#REF!,#REF!)))))</f>
        <v>－</v>
      </c>
      <c r="C45" s="6">
        <f t="shared" si="41"/>
        <v>0</v>
      </c>
      <c r="D45" s="6">
        <f t="shared" si="42"/>
        <v>0</v>
      </c>
      <c r="E45" s="6">
        <f t="shared" si="43"/>
        <v>0</v>
      </c>
      <c r="F45" s="6">
        <f t="shared" si="44"/>
        <v>0</v>
      </c>
      <c r="G45" s="63">
        <f t="shared" si="45"/>
        <v>0</v>
      </c>
      <c r="H45" s="63">
        <f t="shared" si="46"/>
        <v>0</v>
      </c>
      <c r="I45" s="63">
        <f t="shared" si="47"/>
        <v>0</v>
      </c>
      <c r="K45" s="4" t="str">
        <f>IF($K$2=$B$67,B78,IF($K$2=$K$67,K78,IF($K$2=$T$67,T78,IF($K$2=#REF!,#REF!,IF($K$2=#REF!,#REF!)))))</f>
        <v>セミスイート（2-3）</v>
      </c>
      <c r="L45" s="6">
        <f t="shared" si="48"/>
        <v>43700</v>
      </c>
      <c r="M45" s="6">
        <f t="shared" si="49"/>
        <v>50100</v>
      </c>
      <c r="N45" s="6">
        <f t="shared" si="50"/>
        <v>56500</v>
      </c>
      <c r="O45" s="6">
        <f t="shared" si="51"/>
        <v>62100</v>
      </c>
      <c r="P45" s="63">
        <f t="shared" si="52"/>
        <v>0</v>
      </c>
      <c r="Q45" s="63">
        <f t="shared" si="53"/>
        <v>0</v>
      </c>
      <c r="R45" s="63">
        <f t="shared" si="54"/>
        <v>0</v>
      </c>
      <c r="T45" s="4" t="str">
        <f>IF($T$2=$B$67,B78,IF($T$2=$K$67,K78,IF($T$2=$T$67,T78,IF($T$2=#REF!,#REF!,IF($T$2=#REF!,#REF!)))))</f>
        <v>セミスイート（2-3）</v>
      </c>
      <c r="U45" s="6">
        <f t="shared" si="55"/>
        <v>43700</v>
      </c>
      <c r="V45" s="6">
        <f t="shared" si="56"/>
        <v>50100</v>
      </c>
      <c r="W45" s="6">
        <f t="shared" si="57"/>
        <v>56500</v>
      </c>
      <c r="X45" s="6">
        <f t="shared" si="58"/>
        <v>62100</v>
      </c>
      <c r="Y45" s="63">
        <f t="shared" si="59"/>
        <v>0</v>
      </c>
      <c r="Z45" s="63">
        <f t="shared" si="60"/>
        <v>0</v>
      </c>
      <c r="AA45" s="63">
        <f t="shared" si="61"/>
        <v>0</v>
      </c>
    </row>
    <row r="46" spans="2:27" x14ac:dyDescent="0.4">
      <c r="B46" s="4" t="str">
        <f>IF($B$2=$B$67,B79,IF($B$2=$K$67,K79,IF($B$2=$T$67,T79,IF($B$2=#REF!,#REF!,IF($B$2=#REF!,#REF!)))))</f>
        <v>－</v>
      </c>
      <c r="C46" s="6">
        <f t="shared" si="41"/>
        <v>0</v>
      </c>
      <c r="D46" s="6">
        <f t="shared" si="42"/>
        <v>0</v>
      </c>
      <c r="E46" s="6">
        <f t="shared" si="43"/>
        <v>0</v>
      </c>
      <c r="F46" s="6">
        <f t="shared" si="44"/>
        <v>0</v>
      </c>
      <c r="G46" s="63">
        <f t="shared" si="45"/>
        <v>0</v>
      </c>
      <c r="H46" s="63">
        <f t="shared" si="46"/>
        <v>0</v>
      </c>
      <c r="I46" s="63">
        <f t="shared" si="47"/>
        <v>0</v>
      </c>
      <c r="K46" s="4" t="str">
        <f>IF($K$2=$B$67,B79,IF($K$2=$K$67,K79,IF($K$2=$T$67,T79,IF($K$2=#REF!,#REF!,IF($K$2=#REF!,#REF!)))))</f>
        <v>スイート（2-3）</v>
      </c>
      <c r="L46" s="6">
        <f t="shared" si="48"/>
        <v>47700</v>
      </c>
      <c r="M46" s="6">
        <f t="shared" si="49"/>
        <v>55400</v>
      </c>
      <c r="N46" s="6">
        <f t="shared" si="50"/>
        <v>62200</v>
      </c>
      <c r="O46" s="6">
        <f t="shared" si="51"/>
        <v>68400</v>
      </c>
      <c r="P46" s="63">
        <f t="shared" si="52"/>
        <v>0</v>
      </c>
      <c r="Q46" s="63">
        <f t="shared" si="53"/>
        <v>0</v>
      </c>
      <c r="R46" s="63">
        <f t="shared" si="54"/>
        <v>0</v>
      </c>
      <c r="T46" s="4" t="str">
        <f>IF($T$2=$B$67,B79,IF($T$2=$K$67,K79,IF($T$2=$T$67,T79,IF($T$2=#REF!,#REF!,IF($T$2=#REF!,#REF!)))))</f>
        <v>スイート（2-3）</v>
      </c>
      <c r="U46" s="6">
        <f t="shared" si="55"/>
        <v>47700</v>
      </c>
      <c r="V46" s="6">
        <f t="shared" si="56"/>
        <v>55400</v>
      </c>
      <c r="W46" s="6">
        <f t="shared" si="57"/>
        <v>62200</v>
      </c>
      <c r="X46" s="6">
        <f t="shared" si="58"/>
        <v>68400</v>
      </c>
      <c r="Y46" s="63">
        <f t="shared" si="59"/>
        <v>0</v>
      </c>
      <c r="Z46" s="63">
        <f t="shared" si="60"/>
        <v>0</v>
      </c>
      <c r="AA46" s="63">
        <f t="shared" si="61"/>
        <v>0</v>
      </c>
    </row>
    <row r="47" spans="2:27" x14ac:dyDescent="0.4">
      <c r="B47" s="4" t="str">
        <f>IF($B$2=$B$67,B80,IF($B$2=$K$67,K80,IF($B$2=$T$67,T80,IF($B$2=#REF!,#REF!,IF($B$2=#REF!,#REF!)))))</f>
        <v>－</v>
      </c>
      <c r="C47" s="6">
        <f t="shared" si="41"/>
        <v>0</v>
      </c>
      <c r="D47" s="6">
        <f t="shared" si="42"/>
        <v>0</v>
      </c>
      <c r="E47" s="6">
        <f t="shared" si="43"/>
        <v>0</v>
      </c>
      <c r="F47" s="6">
        <f t="shared" si="44"/>
        <v>0</v>
      </c>
      <c r="G47" s="63">
        <f t="shared" si="45"/>
        <v>0</v>
      </c>
      <c r="H47" s="63">
        <f t="shared" si="46"/>
        <v>0</v>
      </c>
      <c r="I47" s="63">
        <f t="shared" si="47"/>
        <v>0</v>
      </c>
      <c r="K47" s="4" t="str">
        <f>IF($K$2=$B$67,B80,IF($K$2=$K$67,K80,IF($K$2=$T$67,T80,IF($K$2=#REF!,#REF!,IF($K$2=#REF!,#REF!)))))</f>
        <v>ロイヤルスイート（2-3）</v>
      </c>
      <c r="L47" s="6">
        <f t="shared" si="48"/>
        <v>64300</v>
      </c>
      <c r="M47" s="6">
        <f t="shared" si="49"/>
        <v>73100</v>
      </c>
      <c r="N47" s="6">
        <f t="shared" si="50"/>
        <v>81600</v>
      </c>
      <c r="O47" s="6">
        <f t="shared" si="51"/>
        <v>89700</v>
      </c>
      <c r="P47" s="63">
        <f t="shared" si="52"/>
        <v>0</v>
      </c>
      <c r="Q47" s="63">
        <f t="shared" si="53"/>
        <v>0</v>
      </c>
      <c r="R47" s="63">
        <f t="shared" si="54"/>
        <v>0</v>
      </c>
      <c r="T47" s="4" t="str">
        <f>IF($T$2=$B$67,B80,IF($T$2=$K$67,K80,IF($T$2=$T$67,T80,IF($T$2=#REF!,#REF!,IF($T$2=#REF!,#REF!)))))</f>
        <v>ロイヤルスイート（2-3）</v>
      </c>
      <c r="U47" s="6">
        <f t="shared" si="55"/>
        <v>64300</v>
      </c>
      <c r="V47" s="6">
        <f t="shared" si="56"/>
        <v>73100</v>
      </c>
      <c r="W47" s="6">
        <f t="shared" si="57"/>
        <v>81600</v>
      </c>
      <c r="X47" s="6">
        <f t="shared" si="58"/>
        <v>89700</v>
      </c>
      <c r="Y47" s="63">
        <f t="shared" si="59"/>
        <v>0</v>
      </c>
      <c r="Z47" s="63">
        <f t="shared" si="60"/>
        <v>0</v>
      </c>
      <c r="AA47" s="63">
        <f t="shared" si="61"/>
        <v>0</v>
      </c>
    </row>
    <row r="49" spans="2:27" x14ac:dyDescent="0.4">
      <c r="B49" s="4" t="str">
        <f>IF($B$2=$B$67,B82,IF($B$2=$K$67,K82,IF($B$2=$T$67,T82,IF($B$2=#REF!,#REF!,IF($B$2=#REF!,#REF!)))))</f>
        <v>車両</v>
      </c>
      <c r="C49" s="6" t="str">
        <f>IF($B$2=$B$67,C82,IF($B$2=$K$67,L82,IF($B$2=$T$67,U82,IF($B$2=#REF!,#REF!,IF($B$2=#REF!,#REF!)))))</f>
        <v>Ａ</v>
      </c>
      <c r="D49" s="6" t="str">
        <f>IF($B$2=$B$67,D82,IF($B$2=$K$67,M82,IF($B$2=$T$67,V82,IF($B$2=#REF!,#REF!,IF($B$2=#REF!,#REF!)))))</f>
        <v>Ｂ</v>
      </c>
      <c r="E49" s="6" t="str">
        <f>IF($B$2=$B$67,E82,IF($B$2=$K$67,N82,IF($B$2=$T$67,W82,IF($B$2=#REF!,#REF!,IF($B$2=#REF!,#REF!)))))</f>
        <v>Ｃ</v>
      </c>
      <c r="F49" s="6" t="str">
        <f>IF($B$2=$B$67,F82,IF($B$2=$K$67,O82,IF($B$2=$T$67,X82,IF($B$2=#REF!,#REF!,IF($B$2=#REF!,#REF!)))))</f>
        <v>Ｄ</v>
      </c>
      <c r="K49" s="4" t="str">
        <f>IF($K$2=$B$67,B82,IF($K$2=$K$67,K82,IF($K$2=$T$67,T82,IF($K$2=#REF!,#REF!,IF($K$2=#REF!,#REF!)))))</f>
        <v>車両</v>
      </c>
      <c r="L49" s="6" t="str">
        <f>IF($K$2=$B$67,C82,IF($K$2=$K$67,L82,IF($K$2=$T$67,U82,IF($K$2=#REF!,#REF!,IF($K$2=#REF!,#REF!)))))</f>
        <v>Ａ</v>
      </c>
      <c r="M49" s="6" t="str">
        <f>IF($K$2=$B$67,D82,IF($K$2=$K$67,M82,IF($K$2=$T$67,V82,IF($K$2=#REF!,#REF!,IF($K$2=#REF!,#REF!)))))</f>
        <v>Ｂ</v>
      </c>
      <c r="N49" s="6" t="str">
        <f>IF($K$2=$B$67,E82,IF($K$2=$K$67,N82,IF($K$2=$T$67,W82,IF($K$2=#REF!,#REF!,IF($K$2=#REF!,#REF!)))))</f>
        <v>Ｃ</v>
      </c>
      <c r="O49" s="6" t="str">
        <f>IF($K$2=$B$67,F82,IF($K$2=$K$67,O82,IF($K$2=$T$67,X82,IF($K$2=#REF!,#REF!,IF($K$2=#REF!,#REF!)))))</f>
        <v>Ｄ</v>
      </c>
      <c r="T49" s="4" t="str">
        <f>IF($T$2=$B$67,B82,IF($T$2=$K$67,K82,IF($T$2=$T$67,T82,IF($T$2=#REF!,#REF!,IF($T$2=#REF!,#REF!)))))</f>
        <v>車両</v>
      </c>
      <c r="U49" s="6" t="str">
        <f>IF($T$2=$B$67,C82,IF($T$2=$K$67,L82,IF($T$2=$T$67,U82,IF($T$2=#REF!,#REF!,IF($T$2=#REF!,#REF!)))))</f>
        <v>Ａ</v>
      </c>
      <c r="V49" s="6" t="str">
        <f>IF($T$2=$B$67,D82,IF($T$2=$K$67,M82,IF($T$2=$T$67,V82,IF($T$2=#REF!,#REF!,IF($T$2=#REF!,#REF!)))))</f>
        <v>Ｂ</v>
      </c>
      <c r="W49" s="6" t="str">
        <f>IF($T$2=$B$67,E82,IF($T$2=$K$67,N82,IF($T$2=$T$67,W82,IF($T$2=#REF!,#REF!,IF($T$2=#REF!,#REF!)))))</f>
        <v>Ｃ</v>
      </c>
      <c r="X49" s="6" t="str">
        <f>IF($T$2=$B$67,F82,IF($T$2=$K$67,O82,IF($T$2=$T$67,X82,IF($T$2=#REF!,#REF!,IF($T$2=#REF!,#REF!)))))</f>
        <v>Ｄ</v>
      </c>
    </row>
    <row r="50" spans="2:27" x14ac:dyDescent="0.4">
      <c r="B50" s="4" t="str">
        <f>IF($B$2=$B$67,B83,IF($B$2=$K$67,K83,IF($B$2=$T$67,T83,IF($B$2=#REF!,#REF!,IF($B$2=#REF!,#REF!)))))</f>
        <v>なし</v>
      </c>
      <c r="C50" s="6">
        <f>IF($B$2=$B$67,C83,IF($B$2=$K$67,L83,IF($B$2=$T$67,U83,IF($B$2=#REF!,#REF!,IF($B$2=#REF!,#REF!)))))</f>
        <v>0</v>
      </c>
      <c r="D50" s="6">
        <f>IF($B$2=$B$67,D83,IF($B$2=$K$67,M83,IF($B$2=$T$67,V83,IF($B$2=#REF!,#REF!,IF($B$2=#REF!,#REF!)))))</f>
        <v>0</v>
      </c>
      <c r="E50" s="6">
        <f>IF($B$2=$B$67,E83,IF($B$2=$K$67,N83,IF($B$2=$T$67,W83,IF($B$2=#REF!,#REF!,IF($B$2=#REF!,#REF!)))))</f>
        <v>0</v>
      </c>
      <c r="F50" s="6">
        <f>IF($B$2=$B$67,F83,IF($B$2=$K$67,O83,IF($B$2=$T$67,X83,IF($B$2=#REF!,#REF!,IF($B$2=#REF!,#REF!)))))</f>
        <v>0</v>
      </c>
      <c r="G50" s="63">
        <v>0</v>
      </c>
      <c r="H50" s="63">
        <v>0</v>
      </c>
      <c r="I50" s="63">
        <v>0</v>
      </c>
      <c r="K50" s="4" t="str">
        <f>IF($K$2=$B$67,B83,IF($K$2=$K$67,K83,IF($K$2=$T$67,T83,IF($K$2=#REF!,#REF!,IF($K$2=#REF!,#REF!)))))</f>
        <v>なし</v>
      </c>
      <c r="L50" s="6">
        <f>IF($K$2=$B$67,C83,IF($K$2=$K$67,L83,IF($K$2=$T$67,U83,IF($K$2=#REF!,#REF!,IF($K$2=#REF!,#REF!)))))</f>
        <v>0</v>
      </c>
      <c r="M50" s="6">
        <f>IF($K$2=$B$67,D83,IF($K$2=$K$67,M83,IF($K$2=$T$67,V83,IF($K$2=#REF!,#REF!,IF($K$2=#REF!,#REF!)))))</f>
        <v>0</v>
      </c>
      <c r="N50" s="6">
        <f>IF($K$2=$B$67,E83,IF($K$2=$K$67,N83,IF($K$2=$T$67,W83,IF($K$2=#REF!,#REF!,IF($K$2=#REF!,#REF!)))))</f>
        <v>0</v>
      </c>
      <c r="O50" s="6">
        <f>IF($K$2=$B$67,F83,IF($K$2=$K$67,O83,IF($K$2=$T$67,X83,IF($K$2=#REF!,#REF!,IF($K$2=#REF!,#REF!)))))</f>
        <v>0</v>
      </c>
      <c r="P50" s="63">
        <v>0</v>
      </c>
      <c r="Q50" s="63">
        <v>0</v>
      </c>
      <c r="R50" s="63">
        <v>0</v>
      </c>
      <c r="T50" s="4" t="str">
        <f>IF($T$2=$B$67,B83,IF($T$2=$K$67,K83,IF($T$2=$T$67,T83,IF($T$2=#REF!,#REF!,IF($T$2=#REF!,#REF!)))))</f>
        <v>なし</v>
      </c>
      <c r="U50" s="6">
        <f>IF($T$2=$B$67,C83,IF($T$2=$K$67,L83,IF($T$2=$T$67,U83,IF($T$2=#REF!,#REF!,IF($T$2=#REF!,#REF!)))))</f>
        <v>0</v>
      </c>
      <c r="V50" s="6">
        <f>IF($T$2=$B$67,D83,IF($T$2=$K$67,M83,IF($T$2=$T$67,V83,IF($T$2=#REF!,#REF!,IF($T$2=#REF!,#REF!)))))</f>
        <v>0</v>
      </c>
      <c r="W50" s="6">
        <f>IF($T$2=$B$67,E83,IF($T$2=$K$67,N83,IF($T$2=$T$67,W83,IF($T$2=#REF!,#REF!,IF($T$2=#REF!,#REF!)))))</f>
        <v>0</v>
      </c>
      <c r="X50" s="6">
        <f>IF($T$2=$B$67,F83,IF($T$2=$K$67,O83,IF($T$2=$T$67,X83,IF($T$2=#REF!,#REF!,IF($T$2=#REF!,#REF!)))))</f>
        <v>0</v>
      </c>
      <c r="Y50" s="63">
        <v>0</v>
      </c>
      <c r="Z50" s="63">
        <v>0</v>
      </c>
      <c r="AA50" s="63">
        <v>0</v>
      </c>
    </row>
    <row r="51" spans="2:27" x14ac:dyDescent="0.4">
      <c r="B51" s="4" t="str">
        <f>IF($B$2=$B$67,B84,IF($B$2=$K$67,K84,IF($B$2=$T$67,T84,IF($B$2=#REF!,#REF!,IF($B$2=#REF!,#REF!)))))</f>
        <v>6m未満</v>
      </c>
      <c r="C51" s="6">
        <f t="shared" ref="C51" si="62">IF($B$2=$B$67,C84,IF($B$2=$K$67,L84,IF($B$2=$T$67,U84)))</f>
        <v>29900</v>
      </c>
      <c r="D51" s="6">
        <f t="shared" ref="D51" si="63">IF($B$2=$B$67,D84,IF($B$2=$K$67,M84,IF($B$2=$T$67,V84)))</f>
        <v>33300</v>
      </c>
      <c r="E51" s="6">
        <f t="shared" ref="E51" si="64">IF($B$2=$B$67,E84,IF($B$2=$K$67,N84,IF($B$2=$T$67,W84)))</f>
        <v>36800</v>
      </c>
      <c r="F51" s="6">
        <f t="shared" ref="F51:G51" si="65">IF($B$2=$B$67,F84,IF($B$2=$K$67,O84,IF($B$2=$T$67,X84)))</f>
        <v>40400</v>
      </c>
      <c r="G51" s="63">
        <f t="shared" si="65"/>
        <v>0.2</v>
      </c>
      <c r="H51" s="63">
        <f t="shared" ref="H51" si="66">IF($B$2=$B$67,H84,IF($B$2=$K$67,Q84,IF($B$2=$T$67,Z84)))</f>
        <v>0.1</v>
      </c>
      <c r="I51" s="63">
        <f t="shared" ref="I51" si="67">IF($B$2=$B$67,I84,IF($B$2=$K$67,R84,IF($B$2=$T$67,AA84)))</f>
        <v>0.15</v>
      </c>
      <c r="K51" s="4" t="str">
        <f>IF($K$2=$B$67,B84,IF($K$2=$K$67,K84,IF($K$2=$T$67,T84,IF($K$2=#REF!,#REF!,IF($K$2=#REF!,#REF!)))))</f>
        <v>6m未満</v>
      </c>
      <c r="L51" s="6">
        <f>IF($K$2=$B$67,C84,IF($K$2=$K$67,L84,IF($K$2=$T$67,U84,IF($K$2=#REF!,#REF!,IF($K$2=#REF!,#REF!)))))</f>
        <v>39300</v>
      </c>
      <c r="M51" s="6">
        <f>IF($K$2=$B$67,D84,IF($K$2=$K$67,M84,IF($K$2=$T$67,V84,IF($K$2=#REF!,#REF!,IF($K$2=#REF!,#REF!)))))</f>
        <v>44400</v>
      </c>
      <c r="N51" s="6">
        <f>IF($K$2=$B$67,E84,IF($K$2=$K$67,N84,IF($K$2=$T$67,W84,IF($K$2=#REF!,#REF!,IF($K$2=#REF!,#REF!)))))</f>
        <v>50000</v>
      </c>
      <c r="O51" s="6">
        <f>IF($K$2=$B$67,F84,IF($K$2=$K$67,O84,IF($K$2=$T$67,X84,IF($K$2=#REF!,#REF!,IF($K$2=#REF!,#REF!)))))</f>
        <v>54900</v>
      </c>
      <c r="P51" s="63">
        <f t="shared" ref="P51" si="68">IF($K$2=$B$67,G84,IF($K$2=$K$67,P84,IF($K$2=$T$67,Y84)))</f>
        <v>0.2</v>
      </c>
      <c r="Q51" s="63">
        <f t="shared" ref="Q51" si="69">IF($K$2=$B$67,H84,IF($K$2=$K$67,Q84,IF($K$2=$T$67,Z84)))</f>
        <v>0.1</v>
      </c>
      <c r="R51" s="63">
        <f t="shared" ref="R51" si="70">IF($K$2=$B$67,I84,IF($K$2=$K$67,R84,IF($K$2=$T$67,AA84)))</f>
        <v>0.15</v>
      </c>
      <c r="T51" s="4" t="str">
        <f>IF($T$2=$B$67,B84,IF($T$2=$K$67,K84,IF($T$2=$T$67,T84,IF($T$2=#REF!,#REF!,IF($T$2=#REF!,#REF!)))))</f>
        <v>6m未満</v>
      </c>
      <c r="U51" s="6">
        <f>IF($T$2=$B$67,C84,IF($T$2=$K$67,L84,IF($T$2=$T$67,U84,IF($T$2=#REF!,#REF!,IF($T$2=#REF!,#REF!)))))</f>
        <v>39300</v>
      </c>
      <c r="V51" s="6">
        <f>IF($T$2=$B$67,D84,IF($T$2=$K$67,M84,IF($T$2=$T$67,V84,IF($T$2=#REF!,#REF!,IF($T$2=#REF!,#REF!)))))</f>
        <v>44400</v>
      </c>
      <c r="W51" s="6">
        <f>IF($T$2=$B$67,E84,IF($T$2=$K$67,N84,IF($T$2=$T$67,W84,IF($T$2=#REF!,#REF!,IF($T$2=#REF!,#REF!)))))</f>
        <v>50000</v>
      </c>
      <c r="X51" s="6">
        <f>IF($T$2=$B$67,F84,IF($T$2=$K$67,O84,IF($T$2=$T$67,X84,IF($T$2=#REF!,#REF!,IF($T$2=#REF!,#REF!)))))</f>
        <v>54900</v>
      </c>
      <c r="Y51" s="63">
        <f t="shared" ref="Y51" si="71">IF($T$2=$B$67,G84,IF($T$2=$K$67,P84,IF($T$2=$T$67,Y84)))</f>
        <v>0.2</v>
      </c>
      <c r="Z51" s="63">
        <f t="shared" ref="Z51" si="72">IF($T$2=$B$67,H84,IF($T$2=$K$67,Q84,IF($T$2=$T$67,Z84)))</f>
        <v>0.1</v>
      </c>
      <c r="AA51" s="63">
        <f t="shared" ref="AA51" si="73">IF($T$2=$B$67,I84,IF($T$2=$K$67,R84,IF($T$2=$T$67,AA84)))</f>
        <v>0.15</v>
      </c>
    </row>
    <row r="56" spans="2:27" x14ac:dyDescent="0.4">
      <c r="B56" s="4" t="s">
        <v>66</v>
      </c>
      <c r="C56" s="6">
        <f>C36</f>
        <v>9500</v>
      </c>
      <c r="D56" s="6">
        <f t="shared" ref="D56:F56" si="74">D36</f>
        <v>10600</v>
      </c>
      <c r="E56" s="6">
        <f t="shared" si="74"/>
        <v>11300</v>
      </c>
      <c r="F56" s="6">
        <f t="shared" si="74"/>
        <v>12400</v>
      </c>
      <c r="K56" s="4" t="s">
        <v>66</v>
      </c>
      <c r="L56" s="6">
        <f>L36</f>
        <v>12300</v>
      </c>
      <c r="M56" s="6">
        <f t="shared" ref="M56:O56" si="75">M36</f>
        <v>13600</v>
      </c>
      <c r="N56" s="6">
        <f t="shared" si="75"/>
        <v>14700</v>
      </c>
      <c r="O56" s="6">
        <f t="shared" si="75"/>
        <v>16100</v>
      </c>
      <c r="T56" s="4" t="s">
        <v>66</v>
      </c>
      <c r="U56" s="6">
        <f>U36</f>
        <v>12300</v>
      </c>
      <c r="V56" s="6">
        <f t="shared" ref="V56:X56" si="76">V36</f>
        <v>13600</v>
      </c>
      <c r="W56" s="6">
        <f t="shared" si="76"/>
        <v>14700</v>
      </c>
      <c r="X56" s="6">
        <f t="shared" si="76"/>
        <v>16100</v>
      </c>
    </row>
    <row r="58" spans="2:27" x14ac:dyDescent="0.4">
      <c r="B58" s="4" t="str">
        <f>IF($B$2=$B$67,B90,IF($B$2=$K$67,K90,IF($B$2=$T$67,T90,IF($B$2=#REF!,#REF!,IF($B$2=#REF!,#REF!)))))</f>
        <v>二輪</v>
      </c>
      <c r="C58" s="6" t="str">
        <f>IF($B$2=$B$67,C90,IF($B$2=$K$67,L90,IF($B$2=$T$67,U90,IF($B$2=#REF!,#REF!,IF($B$2=#REF!,#REF!)))))</f>
        <v>Ａ</v>
      </c>
      <c r="D58" s="6" t="str">
        <f>IF($B$2=$B$67,D90,IF($B$2=$K$67,M90,IF($B$2=$T$67,V90,IF($B$2=#REF!,#REF!,IF($B$2=#REF!,#REF!)))))</f>
        <v>Ｂ</v>
      </c>
      <c r="E58" s="6" t="str">
        <f>IF($B$2=$B$67,E90,IF($B$2=$K$67,N90,IF($B$2=$T$67,W90,IF($B$2=#REF!,#REF!,IF($B$2=#REF!,#REF!)))))</f>
        <v>Ｃ</v>
      </c>
      <c r="F58" s="6" t="str">
        <f>IF($B$2=$B$67,F90,IF($B$2=$K$67,O90,IF($B$2=$T$67,X90,IF($B$2=#REF!,#REF!,IF($B$2=#REF!,#REF!)))))</f>
        <v>Ｄ</v>
      </c>
      <c r="K58" s="4" t="str">
        <f>IF($K$2=$B$67,B90,IF($K$2=$K$67,K90,IF($K$2=$T$67,T90,IF($K$2=#REF!,#REF!,IF($K$2=#REF!,#REF!)))))</f>
        <v>二輪</v>
      </c>
      <c r="L58" s="6" t="str">
        <f>IF($K$2=$B$67,C90,IF($K$2=$K$67,L90,IF($K$2=$T$67,U90,IF($K$2=#REF!,#REF!,IF($K$2=#REF!,#REF!)))))</f>
        <v>Ａ</v>
      </c>
      <c r="M58" s="6" t="str">
        <f>IF($K$2=$B$67,D90,IF($K$2=$K$67,M90,IF($K$2=$T$67,V90,IF($K$2=#REF!,#REF!,IF($K$2=#REF!,#REF!)))))</f>
        <v>Ｂ</v>
      </c>
      <c r="N58" s="6" t="str">
        <f>IF($K$2=$B$67,E90,IF($K$2=$K$67,N90,IF($K$2=$T$67,W90,IF($K$2=#REF!,#REF!,IF($K$2=#REF!,#REF!)))))</f>
        <v>Ｃ</v>
      </c>
      <c r="O58" s="6" t="str">
        <f>IF($K$2=$B$67,F90,IF($K$2=$K$67,O90,IF($K$2=$T$67,X90,IF($K$2=#REF!,#REF!,IF($K$2=#REF!,#REF!)))))</f>
        <v>Ｄ</v>
      </c>
      <c r="T58" s="4" t="str">
        <f>IF($T$2=$B$67,B90,IF($T$2=$K$67,K90,IF($T$2=$T$67,T90,IF($T$2=#REF!,#REF!,IF($T$2=#REF!,#REF!)))))</f>
        <v>二輪</v>
      </c>
      <c r="U58" s="6" t="str">
        <f>IF($T$2=$B$67,C90,IF($T$2=$K$67,L90,IF($T$2=$T$67,U90,IF($T$2=#REF!,#REF!,IF($T$2=#REF!,#REF!)))))</f>
        <v>Ａ</v>
      </c>
      <c r="V58" s="6" t="str">
        <f>IF($T$2=$B$67,D90,IF($T$2=$K$67,M90,IF($T$2=$T$67,V90,IF($T$2=#REF!,#REF!,IF($T$2=#REF!,#REF!)))))</f>
        <v>Ｂ</v>
      </c>
      <c r="W58" s="6" t="str">
        <f>IF($T$2=$B$67,E90,IF($T$2=$K$67,N90,IF($T$2=$T$67,W90,IF($T$2=#REF!,#REF!,IF($T$2=#REF!,#REF!)))))</f>
        <v>Ｃ</v>
      </c>
      <c r="X58" s="6" t="str">
        <f>IF($T$2=$B$67,F90,IF($T$2=$K$67,O90,IF($T$2=$T$67,X90,IF($T$2=#REF!,#REF!,IF($T$2=#REF!,#REF!)))))</f>
        <v>Ｄ</v>
      </c>
    </row>
    <row r="59" spans="2:27" x14ac:dyDescent="0.4">
      <c r="B59" s="4" t="str">
        <f>IF($B$2=$B$67,B91,IF($B$2=$K$67,K91,IF($B$2=$T$67,T91,IF($B$2=#REF!,#REF!,IF($B$2=#REF!,#REF!)))))</f>
        <v>なし</v>
      </c>
      <c r="C59" s="6">
        <f>IF($B$2=$B$67,C91,IF($B$2=$K$67,L91,IF($B$2=$T$67,U91,IF($B$2=#REF!,#REF!,IF($B$2=#REF!,#REF!)))))</f>
        <v>0</v>
      </c>
      <c r="D59" s="6">
        <f>IF($B$2=$B$67,D91,IF($B$2=$K$67,M91,IF($B$2=$T$67,V91,IF($B$2=#REF!,#REF!,IF($B$2=#REF!,#REF!)))))</f>
        <v>0</v>
      </c>
      <c r="E59" s="6">
        <f>IF($B$2=$B$67,E91,IF($B$2=$K$67,N91,IF($B$2=$T$67,W91,IF($B$2=#REF!,#REF!,IF($B$2=#REF!,#REF!)))))</f>
        <v>0</v>
      </c>
      <c r="F59" s="6">
        <f>IF($B$2=$B$67,F91,IF($B$2=$K$67,O91,IF($B$2=$T$67,X91,IF($B$2=#REF!,#REF!,IF($B$2=#REF!,#REF!)))))</f>
        <v>0</v>
      </c>
      <c r="G59" s="63">
        <v>0</v>
      </c>
      <c r="H59" s="63">
        <v>0</v>
      </c>
      <c r="I59" s="63">
        <v>0</v>
      </c>
      <c r="K59" s="4" t="str">
        <f>IF($K$2=$B$67,B91,IF($K$2=$K$67,K91,IF($K$2=$T$67,T91,IF($K$2=#REF!,#REF!,IF($K$2=#REF!,#REF!)))))</f>
        <v>なし</v>
      </c>
      <c r="L59" s="6">
        <v>0</v>
      </c>
      <c r="M59" s="6">
        <v>0</v>
      </c>
      <c r="N59" s="6">
        <v>0</v>
      </c>
      <c r="O59" s="6">
        <v>0</v>
      </c>
      <c r="P59" s="63">
        <v>0</v>
      </c>
      <c r="Q59" s="63">
        <v>0</v>
      </c>
      <c r="R59" s="63">
        <v>0</v>
      </c>
      <c r="T59" s="4" t="str">
        <f>IF($T$2=$B$67,B91,IF($T$2=$K$67,K91,IF($T$2=$T$67,T91,IF($T$2=#REF!,#REF!,IF($T$2=#REF!,#REF!)))))</f>
        <v>なし</v>
      </c>
      <c r="U59" s="6">
        <v>0</v>
      </c>
      <c r="V59" s="6">
        <v>0</v>
      </c>
      <c r="W59" s="6">
        <v>0</v>
      </c>
      <c r="X59" s="6">
        <v>0</v>
      </c>
      <c r="Y59" s="63">
        <v>0</v>
      </c>
      <c r="Z59" s="63">
        <v>0</v>
      </c>
      <c r="AA59" s="63">
        <v>0</v>
      </c>
    </row>
    <row r="60" spans="2:27" x14ac:dyDescent="0.4">
      <c r="B60" s="4" t="str">
        <f>IF($B$2=$B$67,B92,IF($B$2=$K$67,K92,IF($B$2=$T$67,T92,IF($B$2=#REF!,#REF!,IF($B$2=#REF!,#REF!)))))</f>
        <v>125cc未満</v>
      </c>
      <c r="C60" s="6">
        <f>IF($B$2=$B$67,C92,IF($B$2=$K$67,L92,IF($B$2=$T$67,U92,IF($B$2=#REF!,#REF!,IF($B$2=#REF!,#REF!)))))</f>
        <v>9000</v>
      </c>
      <c r="D60" s="6">
        <f>IF($B$2=$B$67,D92,IF($B$2=$K$67,M92,IF($B$2=$T$67,V92,IF($B$2=#REF!,#REF!,IF($B$2=#REF!,#REF!)))))</f>
        <v>10500</v>
      </c>
      <c r="E60" s="6">
        <f>IF($B$2=$B$67,E92,IF($B$2=$K$67,N92,IF($B$2=$T$67,W92,IF($B$2=#REF!,#REF!,IF($B$2=#REF!,#REF!)))))</f>
        <v>11200</v>
      </c>
      <c r="F60" s="6">
        <f>IF($B$2=$B$67,F92,IF($B$2=$K$67,O92,IF($B$2=$T$67,X92,IF($B$2=#REF!,#REF!,IF($B$2=#REF!,#REF!)))))</f>
        <v>12300</v>
      </c>
      <c r="G60" s="63">
        <f>IF($B$2=$B$67,G92,IF($B$2=$K$67,P93,IF($B$2=$T$67,Y93)))</f>
        <v>0.2</v>
      </c>
      <c r="H60" s="63">
        <f t="shared" ref="H60:I60" si="77">IF($B$2=$B$67,H92,IF($B$2=$K$67,Q93,IF($B$2=$T$67,Z93)))</f>
        <v>0.1</v>
      </c>
      <c r="I60" s="63">
        <f t="shared" si="77"/>
        <v>0.15</v>
      </c>
      <c r="K60" s="4" t="str">
        <f>IF($K$2=$B$67,B92,IF($K$2=$K$67,K92,IF($K$2=$T$67,T92,IF($K$2=#REF!,#REF!,IF($K$2=#REF!,#REF!)))))</f>
        <v>400cc未満</v>
      </c>
      <c r="L60" s="6">
        <f>IF($K$2=$B$67,C92,IF($K$2=$K$67,L92,IF($K$2=$T$67,U92,IF($K$2=#REF!,#REF!,IF($K$2=#REF!,#REF!)))))</f>
        <v>15400</v>
      </c>
      <c r="M60" s="6">
        <f>IF($K$2=$B$67,D92,IF($K$2=$K$67,M92,IF($K$2=$T$67,V92,IF($K$2=#REF!,#REF!,IF($K$2=#REF!,#REF!)))))</f>
        <v>16700</v>
      </c>
      <c r="N60" s="6">
        <f>IF($K$2=$B$67,E92,IF($K$2=$K$67,N92,IF($K$2=$T$67,W92,IF($K$2=#REF!,#REF!,IF($K$2=#REF!,#REF!)))))</f>
        <v>18100</v>
      </c>
      <c r="O60" s="6">
        <f>IF($K$2=$B$67,F92,IF($K$2=$K$67,O92,IF($K$2=$T$67,X92,IF($K$2=#REF!,#REF!,IF($K$2=#REF!,#REF!)))))</f>
        <v>19900</v>
      </c>
      <c r="P60" s="63">
        <f>IF($K$2=$B$67,G93,IF($K$2=$K$67,P92,IF($K$2=$T$67,Y93)))</f>
        <v>0.2</v>
      </c>
      <c r="Q60" s="63">
        <f t="shared" ref="Q60:R60" si="78">IF($K$2=$B$67,H93,IF($K$2=$K$67,Q92,IF($K$2=$T$67,Z93)))</f>
        <v>0.1</v>
      </c>
      <c r="R60" s="63">
        <f t="shared" si="78"/>
        <v>0.15</v>
      </c>
      <c r="T60" s="4" t="str">
        <f>IF($T$2=$B$67,B92,IF($T$2=$K$67,K92,IF($T$2=$T$67,T92,IF($T$2=#REF!,#REF!,IF($T$2=#REF!,#REF!)))))</f>
        <v>400cc未満</v>
      </c>
      <c r="U60" s="6">
        <f>IF($T$2=$B$67,C92,IF($T$2=$K$67,L92,IF($T$2=$T$67,U92,IF($T$2=#REF!,#REF!,IF($T$2=#REF!,#REF!)))))</f>
        <v>15400</v>
      </c>
      <c r="V60" s="6">
        <f>IF($T$2=$B$67,D92,IF($T$2=$K$67,M92,IF($T$2=$T$67,V92,IF($T$2=#REF!,#REF!,IF($T$2=#REF!,#REF!)))))</f>
        <v>16700</v>
      </c>
      <c r="W60" s="6">
        <f>IF($T$2=$B$67,E92,IF($T$2=$K$67,N92,IF($T$2=$T$67,W92,IF($T$2=#REF!,#REF!,IF($T$2=#REF!,#REF!)))))</f>
        <v>18100</v>
      </c>
      <c r="X60" s="6">
        <f>IF($T$2=$B$67,F92,IF($T$2=$K$67,O92,IF($T$2=$T$67,X92,IF($T$2=#REF!,#REF!,IF($T$2=#REF!,#REF!)))))</f>
        <v>19900</v>
      </c>
      <c r="Y60" s="63">
        <f>IF($T$2=$B$67,G92,IF($T$2=$K$67,P92,IF($T$2=$T$67,Y92,IF($T$2=#REF!,#REF!,IF($T$2=#REF!,#REF!)))))</f>
        <v>0.2</v>
      </c>
      <c r="Z60" s="63">
        <f>IF($T$2=$B$67,H92,IF($T$2=$K$67,Q92,IF($T$2=$T$67,Z92,IF($T$2=#REF!,#REF!,IF($T$2=#REF!,#REF!)))))</f>
        <v>0.1</v>
      </c>
      <c r="AA60" s="63">
        <f>IF($T$2=$B$67,I92,IF($T$2=$K$67,R92,IF($T$2=$T$67,AA92,IF($T$2=#REF!,#REF!,IF($T$2=#REF!,#REF!)))))</f>
        <v>0.15</v>
      </c>
    </row>
    <row r="61" spans="2:27" x14ac:dyDescent="0.4">
      <c r="B61" s="4" t="str">
        <f>IF($B$2=$B$67,B93,IF($B$2=$K$67,K93,IF($B$2=$T$67,T93,IF($B$2=#REF!,#REF!,IF($B$2=#REF!,#REF!)))))</f>
        <v>750cc未満</v>
      </c>
      <c r="C61" s="6">
        <f>IF($B$2=$B$67,C93,IF($B$2=$K$67,L93,IF($B$2=$T$67,U93,IF($B$2=#REF!,#REF!,IF($B$2=#REF!,#REF!)))))</f>
        <v>12300</v>
      </c>
      <c r="D61" s="6">
        <f>IF($B$2=$B$67,D93,IF($B$2=$K$67,M93,IF($B$2=$T$67,V93,IF($B$2=#REF!,#REF!,IF($B$2=#REF!,#REF!)))))</f>
        <v>13600</v>
      </c>
      <c r="E61" s="6">
        <f>IF($B$2=$B$67,E93,IF($B$2=$K$67,N93,IF($B$2=$T$67,W93,IF($B$2=#REF!,#REF!,IF($B$2=#REF!,#REF!)))))</f>
        <v>15000</v>
      </c>
      <c r="F61" s="6">
        <f>IF($B$2=$B$67,F93,IF($B$2=$K$67,O93,IF($B$2=$T$67,X93,IF($B$2=#REF!,#REF!,IF($B$2=#REF!,#REF!)))))</f>
        <v>16500</v>
      </c>
      <c r="G61" s="63">
        <f t="shared" ref="G61:G62" si="79">IF($B$2=$B$67,G93,IF($B$2=$K$67,P94,IF($B$2=$T$67,Y94)))</f>
        <v>0.2</v>
      </c>
      <c r="H61" s="63">
        <f t="shared" ref="H61:H62" si="80">IF($B$2=$B$67,H93,IF($B$2=$K$67,Q94,IF($B$2=$T$67,Z94)))</f>
        <v>0.1</v>
      </c>
      <c r="I61" s="63">
        <f t="shared" ref="I61:I62" si="81">IF($B$2=$B$67,I93,IF($B$2=$K$67,R94,IF($B$2=$T$67,AA94)))</f>
        <v>0.15</v>
      </c>
      <c r="K61" s="4" t="str">
        <f>IF($K$2=$B$67,B93,IF($K$2=$K$67,K93,IF($K$2=$T$67,T93,IF($K$2=#REF!,#REF!,IF($K$2=#REF!,#REF!)))))</f>
        <v>750cc未満</v>
      </c>
      <c r="L61" s="6">
        <f>IF($K$2=$B$67,C93,IF($K$2=$K$67,L93,IF($K$2=$T$67,U93,IF($K$2=#REF!,#REF!,IF($K$2=#REF!,#REF!)))))</f>
        <v>21900</v>
      </c>
      <c r="M61" s="6">
        <f>IF($K$2=$B$67,D93,IF($K$2=$K$67,M93,IF($K$2=$T$67,V93,IF($K$2=#REF!,#REF!,IF($K$2=#REF!,#REF!)))))</f>
        <v>24000</v>
      </c>
      <c r="N61" s="6">
        <f>IF($K$2=$B$67,E93,IF($K$2=$K$67,N93,IF($K$2=$T$67,W93,IF($K$2=#REF!,#REF!,IF($K$2=#REF!,#REF!)))))</f>
        <v>25200</v>
      </c>
      <c r="O61" s="6">
        <f>IF($K$2=$B$67,F93,IF($K$2=$K$67,O93,IF($K$2=$T$67,X93,IF($K$2=#REF!,#REF!,IF($K$2=#REF!,#REF!)))))</f>
        <v>27700</v>
      </c>
      <c r="P61" s="63">
        <f t="shared" ref="P61:P62" si="82">IF($K$2=$B$67,G94,IF($K$2=$K$67,P93,IF($K$2=$T$67,Y94)))</f>
        <v>0.2</v>
      </c>
      <c r="Q61" s="63">
        <f t="shared" ref="Q61:Q62" si="83">IF($K$2=$B$67,H94,IF($K$2=$K$67,Q93,IF($K$2=$T$67,Z94)))</f>
        <v>0.1</v>
      </c>
      <c r="R61" s="63">
        <f t="shared" ref="R61:R62" si="84">IF($K$2=$B$67,I94,IF($K$2=$K$67,R93,IF($K$2=$T$67,AA94)))</f>
        <v>0.15</v>
      </c>
      <c r="T61" s="4" t="str">
        <f>IF($T$2=$B$67,B93,IF($T$2=$K$67,K93,IF($T$2=$T$67,T93,IF($T$2=#REF!,#REF!,IF($T$2=#REF!,#REF!)))))</f>
        <v>750cc未満</v>
      </c>
      <c r="U61" s="6">
        <f>IF($T$2=$B$67,C93,IF($T$2=$K$67,L93,IF($T$2=$T$67,U93,IF($T$2=#REF!,#REF!,IF($T$2=#REF!,#REF!)))))</f>
        <v>21900</v>
      </c>
      <c r="V61" s="6">
        <f>IF($T$2=$B$67,D93,IF($T$2=$K$67,M93,IF($T$2=$T$67,V93,IF($T$2=#REF!,#REF!,IF($T$2=#REF!,#REF!)))))</f>
        <v>24000</v>
      </c>
      <c r="W61" s="6">
        <f>IF($T$2=$B$67,E93,IF($T$2=$K$67,N93,IF($T$2=$T$67,W93,IF($T$2=#REF!,#REF!,IF($T$2=#REF!,#REF!)))))</f>
        <v>25200</v>
      </c>
      <c r="X61" s="6">
        <f>IF($T$2=$B$67,F93,IF($T$2=$K$67,O93,IF($T$2=$T$67,X93,IF($T$2=#REF!,#REF!,IF($T$2=#REF!,#REF!)))))</f>
        <v>27700</v>
      </c>
      <c r="Y61" s="63">
        <f>IF($T$2=$B$67,G93,IF($T$2=$K$67,P93,IF($T$2=$T$67,Y93,IF($T$2=#REF!,#REF!,IF($T$2=#REF!,#REF!)))))</f>
        <v>0.2</v>
      </c>
      <c r="Z61" s="63">
        <f>IF($T$2=$B$67,H93,IF($T$2=$K$67,Q93,IF($T$2=$T$67,Z93,IF($T$2=#REF!,#REF!,IF($T$2=#REF!,#REF!)))))</f>
        <v>0.1</v>
      </c>
      <c r="AA61" s="63">
        <f>IF($T$2=$B$67,I93,IF($T$2=$K$67,R93,IF($T$2=$T$67,AA93,IF($T$2=#REF!,#REF!,IF($T$2=#REF!,#REF!)))))</f>
        <v>0.15</v>
      </c>
    </row>
    <row r="62" spans="2:27" x14ac:dyDescent="0.4">
      <c r="B62" s="4" t="str">
        <f>IF($B$2=$B$67,B94,IF($B$2=$K$67,K94,IF($B$2=$T$67,T94,IF($B$2=#REF!,#REF!,IF($B$2=#REF!,#REF!)))))</f>
        <v>750cc以上</v>
      </c>
      <c r="C62" s="6">
        <f>IF($B$2=$B$67,C94,IF($B$2=$K$67,L94,IF($B$2=$T$67,U94,IF($B$2=#REF!,#REF!,IF($B$2=#REF!,#REF!)))))</f>
        <v>15400</v>
      </c>
      <c r="D62" s="6">
        <f>IF($B$2=$B$67,D94,IF($B$2=$K$67,M94,IF($B$2=$T$67,V94,IF($B$2=#REF!,#REF!,IF($B$2=#REF!,#REF!)))))</f>
        <v>16400</v>
      </c>
      <c r="E62" s="6">
        <f>IF($B$2=$B$67,E94,IF($B$2=$K$67,N94,IF($B$2=$T$67,W94,IF($B$2=#REF!,#REF!,IF($B$2=#REF!,#REF!)))))</f>
        <v>18700</v>
      </c>
      <c r="F62" s="6">
        <f>IF($B$2=$B$67,F94,IF($B$2=$K$67,O94,IF($B$2=$T$67,X94,IF($B$2=#REF!,#REF!,IF($B$2=#REF!,#REF!)))))</f>
        <v>20500</v>
      </c>
      <c r="G62" s="63">
        <f t="shared" si="79"/>
        <v>0</v>
      </c>
      <c r="H62" s="63">
        <f t="shared" si="80"/>
        <v>0</v>
      </c>
      <c r="I62" s="63">
        <f t="shared" si="81"/>
        <v>0</v>
      </c>
      <c r="K62" s="4" t="str">
        <f>IF($K$2=$B$67,B94,IF($K$2=$K$67,K94,IF($K$2=$T$67,T94,IF($K$2=#REF!,#REF!,IF($K$2=#REF!,#REF!)))))</f>
        <v>750cc以上</v>
      </c>
      <c r="L62" s="6">
        <f>IF($K$2=$B$67,C94,IF($K$2=$K$67,L94,IF($K$2=$T$67,U94,IF($K$2=#REF!,#REF!,IF($K$2=#REF!,#REF!)))))</f>
        <v>24400</v>
      </c>
      <c r="M62" s="6">
        <f>IF($K$2=$B$67,D94,IF($K$2=$K$67,M94,IF($K$2=$T$67,V94,IF($K$2=#REF!,#REF!,IF($K$2=#REF!,#REF!)))))</f>
        <v>27000</v>
      </c>
      <c r="N62" s="6">
        <f>IF($K$2=$B$67,E94,IF($K$2=$K$67,N94,IF($K$2=$T$67,W94,IF($K$2=#REF!,#REF!,IF($K$2=#REF!,#REF!)))))</f>
        <v>28900</v>
      </c>
      <c r="O62" s="6">
        <f>IF($K$2=$B$67,F94,IF($K$2=$K$67,O94,IF($K$2=$T$67,X94,IF($K$2=#REF!,#REF!,IF($K$2=#REF!,#REF!)))))</f>
        <v>31700</v>
      </c>
      <c r="P62" s="63">
        <f t="shared" si="82"/>
        <v>0</v>
      </c>
      <c r="Q62" s="63">
        <f t="shared" si="83"/>
        <v>0</v>
      </c>
      <c r="R62" s="63">
        <f t="shared" si="84"/>
        <v>0</v>
      </c>
      <c r="T62" s="4" t="str">
        <f>IF($T$2=$B$67,B94,IF($T$2=$K$67,K94,IF($T$2=$T$67,T94,IF($T$2=#REF!,#REF!,IF($T$2=#REF!,#REF!)))))</f>
        <v>750cc以上</v>
      </c>
      <c r="U62" s="6">
        <f>IF($T$2=$B$67,C94,IF($T$2=$K$67,L94,IF($T$2=$T$67,U94,IF($T$2=#REF!,#REF!,IF($T$2=#REF!,#REF!)))))</f>
        <v>24400</v>
      </c>
      <c r="V62" s="6">
        <f>IF($T$2=$B$67,D94,IF($T$2=$K$67,M94,IF($T$2=$T$67,V94,IF($T$2=#REF!,#REF!,IF($T$2=#REF!,#REF!)))))</f>
        <v>27000</v>
      </c>
      <c r="W62" s="6">
        <f>IF($T$2=$B$67,E94,IF($T$2=$K$67,N94,IF($T$2=$T$67,W94,IF($T$2=#REF!,#REF!,IF($T$2=#REF!,#REF!)))))</f>
        <v>28900</v>
      </c>
      <c r="X62" s="6">
        <f>IF($T$2=$B$67,F94,IF($T$2=$K$67,O94,IF($T$2=$T$67,X94,IF($T$2=#REF!,#REF!,IF($T$2=#REF!,#REF!)))))</f>
        <v>31700</v>
      </c>
      <c r="Y62" s="63">
        <f>IF($T$2=$B$67,G94,IF($T$2=$K$67,P94,IF($T$2=$T$67,Y94,IF($T$2=#REF!,#REF!,IF($T$2=#REF!,#REF!)))))</f>
        <v>0.2</v>
      </c>
      <c r="Z62" s="63">
        <f>IF($T$2=$B$67,H94,IF($T$2=$K$67,Q94,IF($T$2=$T$67,Z94,IF($T$2=#REF!,#REF!,IF($T$2=#REF!,#REF!)))))</f>
        <v>0.1</v>
      </c>
      <c r="AA62" s="63">
        <f>IF($T$2=$B$67,I94,IF($T$2=$K$67,R94,IF($T$2=$T$67,AA94,IF($T$2=#REF!,#REF!,IF($T$2=#REF!,#REF!)))))</f>
        <v>0.15</v>
      </c>
    </row>
    <row r="67" spans="2:27" x14ac:dyDescent="0.4">
      <c r="B67" s="87" t="s">
        <v>26</v>
      </c>
      <c r="C67" s="96"/>
      <c r="D67" s="96"/>
      <c r="E67" s="96"/>
      <c r="F67" s="96"/>
      <c r="G67" s="97"/>
      <c r="H67" s="97"/>
      <c r="I67" s="97"/>
      <c r="K67" s="87" t="s">
        <v>120</v>
      </c>
      <c r="L67" s="96"/>
      <c r="M67" s="96"/>
      <c r="N67" s="96"/>
      <c r="O67" s="96"/>
      <c r="P67" s="97"/>
      <c r="Q67" s="97"/>
      <c r="R67" s="97"/>
      <c r="T67" s="99" t="s">
        <v>121</v>
      </c>
      <c r="U67" s="96"/>
      <c r="V67" s="96"/>
      <c r="W67" s="96"/>
      <c r="X67" s="96"/>
      <c r="Y67" s="97"/>
      <c r="Z67" s="97"/>
      <c r="AA67" s="97"/>
    </row>
    <row r="68" spans="2:27" s="5" customFormat="1" x14ac:dyDescent="0.4">
      <c r="B68" s="90" t="s">
        <v>36</v>
      </c>
      <c r="C68" s="91" t="s">
        <v>30</v>
      </c>
      <c r="D68" s="91" t="s">
        <v>31</v>
      </c>
      <c r="E68" s="91" t="s">
        <v>32</v>
      </c>
      <c r="F68" s="91" t="s">
        <v>33</v>
      </c>
      <c r="G68" s="98" t="s">
        <v>169</v>
      </c>
      <c r="H68" s="98" t="s">
        <v>170</v>
      </c>
      <c r="I68" s="98" t="s">
        <v>171</v>
      </c>
      <c r="K68" s="90" t="s">
        <v>36</v>
      </c>
      <c r="L68" s="91" t="s">
        <v>30</v>
      </c>
      <c r="M68" s="91" t="s">
        <v>31</v>
      </c>
      <c r="N68" s="91" t="s">
        <v>32</v>
      </c>
      <c r="O68" s="91" t="s">
        <v>33</v>
      </c>
      <c r="P68" s="98" t="s">
        <v>169</v>
      </c>
      <c r="Q68" s="98" t="s">
        <v>170</v>
      </c>
      <c r="R68" s="98" t="s">
        <v>171</v>
      </c>
      <c r="T68" s="90" t="s">
        <v>36</v>
      </c>
      <c r="U68" s="91" t="s">
        <v>30</v>
      </c>
      <c r="V68" s="91" t="s">
        <v>31</v>
      </c>
      <c r="W68" s="91" t="s">
        <v>32</v>
      </c>
      <c r="X68" s="91" t="s">
        <v>33</v>
      </c>
      <c r="Y68" s="98" t="s">
        <v>169</v>
      </c>
      <c r="Z68" s="98" t="s">
        <v>170</v>
      </c>
      <c r="AA68" s="98" t="s">
        <v>171</v>
      </c>
    </row>
    <row r="69" spans="2:27" x14ac:dyDescent="0.4">
      <c r="B69" s="87" t="s">
        <v>122</v>
      </c>
      <c r="C69" s="88">
        <v>12300</v>
      </c>
      <c r="D69" s="88">
        <v>13600</v>
      </c>
      <c r="E69" s="88">
        <v>14700</v>
      </c>
      <c r="F69" s="88">
        <v>16100</v>
      </c>
      <c r="G69" s="97">
        <v>0.4</v>
      </c>
      <c r="H69" s="97">
        <v>0.3</v>
      </c>
      <c r="I69" s="97">
        <v>0.35</v>
      </c>
      <c r="K69" s="87" t="s">
        <v>122</v>
      </c>
      <c r="L69" s="88">
        <v>9500</v>
      </c>
      <c r="M69" s="88">
        <v>10600</v>
      </c>
      <c r="N69" s="88">
        <v>11300</v>
      </c>
      <c r="O69" s="88">
        <v>12400</v>
      </c>
      <c r="P69" s="97">
        <v>0.4</v>
      </c>
      <c r="Q69" s="97">
        <v>0.3</v>
      </c>
      <c r="R69" s="97">
        <v>0.35</v>
      </c>
      <c r="T69" s="87" t="s">
        <v>134</v>
      </c>
      <c r="U69" s="88">
        <v>9500</v>
      </c>
      <c r="V69" s="88">
        <v>10600</v>
      </c>
      <c r="W69" s="88">
        <v>11300</v>
      </c>
      <c r="X69" s="88">
        <v>12400</v>
      </c>
      <c r="Y69" s="97">
        <v>0.4</v>
      </c>
      <c r="Z69" s="97">
        <v>0.3</v>
      </c>
      <c r="AA69" s="97">
        <v>0.35</v>
      </c>
    </row>
    <row r="70" spans="2:27" x14ac:dyDescent="0.4">
      <c r="B70" s="87" t="s">
        <v>123</v>
      </c>
      <c r="C70" s="88">
        <v>14700</v>
      </c>
      <c r="D70" s="88">
        <v>16500</v>
      </c>
      <c r="E70" s="88">
        <v>18500</v>
      </c>
      <c r="F70" s="88">
        <v>20300</v>
      </c>
      <c r="G70" s="97">
        <v>0.4</v>
      </c>
      <c r="H70" s="97">
        <v>0.3</v>
      </c>
      <c r="I70" s="97">
        <v>0.35</v>
      </c>
      <c r="K70" s="87" t="s">
        <v>123</v>
      </c>
      <c r="L70" s="88">
        <v>11900</v>
      </c>
      <c r="M70" s="88">
        <v>13600</v>
      </c>
      <c r="N70" s="88">
        <v>14700</v>
      </c>
      <c r="O70" s="88">
        <v>16100</v>
      </c>
      <c r="P70" s="97">
        <v>0.4</v>
      </c>
      <c r="Q70" s="97">
        <v>0.3</v>
      </c>
      <c r="R70" s="97">
        <v>0.35</v>
      </c>
      <c r="T70" s="87" t="s">
        <v>123</v>
      </c>
      <c r="U70" s="88">
        <v>11900</v>
      </c>
      <c r="V70" s="88">
        <v>13600</v>
      </c>
      <c r="W70" s="88">
        <v>14700</v>
      </c>
      <c r="X70" s="88">
        <v>16100</v>
      </c>
      <c r="Y70" s="97">
        <v>0.4</v>
      </c>
      <c r="Z70" s="97">
        <v>0.3</v>
      </c>
      <c r="AA70" s="97">
        <v>0.35</v>
      </c>
    </row>
    <row r="71" spans="2:27" x14ac:dyDescent="0.4">
      <c r="B71" s="87" t="s">
        <v>124</v>
      </c>
      <c r="C71" s="88">
        <v>16500</v>
      </c>
      <c r="D71" s="88">
        <v>18900</v>
      </c>
      <c r="E71" s="88">
        <v>20800</v>
      </c>
      <c r="F71" s="88">
        <v>22800</v>
      </c>
      <c r="G71" s="97">
        <v>0.4</v>
      </c>
      <c r="H71" s="97">
        <v>0.3</v>
      </c>
      <c r="I71" s="97">
        <v>0.35</v>
      </c>
      <c r="K71" s="87" t="s">
        <v>124</v>
      </c>
      <c r="L71" s="88">
        <v>13700</v>
      </c>
      <c r="M71" s="88">
        <v>15300</v>
      </c>
      <c r="N71" s="88">
        <v>16600</v>
      </c>
      <c r="O71" s="88">
        <v>18200</v>
      </c>
      <c r="P71" s="97">
        <v>0.4</v>
      </c>
      <c r="Q71" s="97">
        <v>0.3</v>
      </c>
      <c r="R71" s="97">
        <v>0.35</v>
      </c>
      <c r="T71" s="87" t="s">
        <v>135</v>
      </c>
      <c r="U71" s="88">
        <v>14300</v>
      </c>
      <c r="V71" s="88">
        <v>16400</v>
      </c>
      <c r="W71" s="88">
        <v>17800</v>
      </c>
      <c r="X71" s="88">
        <v>19500</v>
      </c>
      <c r="Y71" s="97">
        <v>0.4</v>
      </c>
      <c r="Z71" s="97">
        <v>0.3</v>
      </c>
      <c r="AA71" s="97">
        <v>0.35</v>
      </c>
    </row>
    <row r="72" spans="2:27" x14ac:dyDescent="0.4">
      <c r="B72" s="87" t="s">
        <v>127</v>
      </c>
      <c r="C72" s="88">
        <v>20700</v>
      </c>
      <c r="D72" s="88">
        <v>24700</v>
      </c>
      <c r="E72" s="88">
        <v>29100</v>
      </c>
      <c r="F72" s="88">
        <v>32000</v>
      </c>
      <c r="G72" s="97">
        <v>0.3</v>
      </c>
      <c r="H72" s="97">
        <v>0.2</v>
      </c>
      <c r="I72" s="97">
        <v>0.25</v>
      </c>
      <c r="K72" s="87" t="s">
        <v>127</v>
      </c>
      <c r="L72" s="88">
        <v>16000</v>
      </c>
      <c r="M72" s="88">
        <v>18900</v>
      </c>
      <c r="N72" s="88">
        <v>22100</v>
      </c>
      <c r="O72" s="88">
        <v>24300</v>
      </c>
      <c r="P72" s="97">
        <v>0.3</v>
      </c>
      <c r="Q72" s="97">
        <v>0.2</v>
      </c>
      <c r="R72" s="97">
        <v>0.25</v>
      </c>
      <c r="T72" s="87" t="s">
        <v>137</v>
      </c>
      <c r="U72" s="88">
        <v>17300</v>
      </c>
      <c r="V72" s="88">
        <v>20000</v>
      </c>
      <c r="W72" s="88">
        <v>23100</v>
      </c>
      <c r="X72" s="88">
        <v>25400</v>
      </c>
      <c r="Y72" s="97">
        <v>0.3</v>
      </c>
      <c r="Z72" s="97">
        <v>0.2</v>
      </c>
      <c r="AA72" s="97">
        <v>0.25</v>
      </c>
    </row>
    <row r="73" spans="2:27" x14ac:dyDescent="0.4">
      <c r="B73" s="87" t="s">
        <v>125</v>
      </c>
      <c r="C73" s="88">
        <v>24200</v>
      </c>
      <c r="D73" s="88">
        <v>28500</v>
      </c>
      <c r="E73" s="88">
        <v>32600</v>
      </c>
      <c r="F73" s="88">
        <v>35800</v>
      </c>
      <c r="G73" s="97">
        <v>0.3</v>
      </c>
      <c r="H73" s="97">
        <v>0.2</v>
      </c>
      <c r="I73" s="97">
        <v>0.25</v>
      </c>
      <c r="K73" s="87" t="s">
        <v>125</v>
      </c>
      <c r="L73" s="88">
        <v>18800</v>
      </c>
      <c r="M73" s="88">
        <v>22000</v>
      </c>
      <c r="N73" s="88">
        <v>25200</v>
      </c>
      <c r="O73" s="88">
        <v>27700</v>
      </c>
      <c r="P73" s="97">
        <v>0.3</v>
      </c>
      <c r="Q73" s="97">
        <v>0.2</v>
      </c>
      <c r="R73" s="97">
        <v>0.25</v>
      </c>
      <c r="T73" s="87" t="s">
        <v>136</v>
      </c>
      <c r="U73" s="88">
        <v>18800</v>
      </c>
      <c r="V73" s="88">
        <v>22000</v>
      </c>
      <c r="W73" s="88">
        <v>25200</v>
      </c>
      <c r="X73" s="88">
        <v>27700</v>
      </c>
      <c r="Y73" s="97">
        <v>0.3</v>
      </c>
      <c r="Z73" s="97">
        <v>0.2</v>
      </c>
      <c r="AA73" s="97">
        <v>0.25</v>
      </c>
    </row>
    <row r="74" spans="2:27" x14ac:dyDescent="0.4">
      <c r="B74" s="87" t="s">
        <v>128</v>
      </c>
      <c r="C74" s="88">
        <v>24200</v>
      </c>
      <c r="D74" s="88">
        <v>28500</v>
      </c>
      <c r="E74" s="88">
        <v>32600</v>
      </c>
      <c r="F74" s="88">
        <v>35800</v>
      </c>
      <c r="G74" s="97">
        <v>0.3</v>
      </c>
      <c r="H74" s="97">
        <v>0.2</v>
      </c>
      <c r="I74" s="97">
        <v>0.25</v>
      </c>
      <c r="K74" s="87" t="s">
        <v>128</v>
      </c>
      <c r="L74" s="88">
        <v>18800</v>
      </c>
      <c r="M74" s="88">
        <v>22000</v>
      </c>
      <c r="N74" s="88">
        <v>25200</v>
      </c>
      <c r="O74" s="88">
        <v>27700</v>
      </c>
      <c r="P74" s="97">
        <v>0.3</v>
      </c>
      <c r="Q74" s="97">
        <v>0.2</v>
      </c>
      <c r="R74" s="97">
        <v>0.25</v>
      </c>
      <c r="T74" s="87" t="s">
        <v>129</v>
      </c>
      <c r="U74" s="88">
        <v>24200</v>
      </c>
      <c r="V74" s="88">
        <v>27700</v>
      </c>
      <c r="W74" s="88">
        <v>32200</v>
      </c>
      <c r="X74" s="88">
        <v>35400</v>
      </c>
      <c r="Y74" s="97">
        <v>0.3</v>
      </c>
      <c r="Z74" s="97">
        <v>0.2</v>
      </c>
      <c r="AA74" s="97">
        <v>0.25</v>
      </c>
    </row>
    <row r="75" spans="2:27" x14ac:dyDescent="0.4">
      <c r="B75" s="87" t="s">
        <v>129</v>
      </c>
      <c r="C75" s="88">
        <v>29700</v>
      </c>
      <c r="D75" s="88">
        <v>35000</v>
      </c>
      <c r="E75" s="88">
        <v>39700</v>
      </c>
      <c r="F75" s="88">
        <v>43600</v>
      </c>
      <c r="G75" s="97">
        <v>0.3</v>
      </c>
      <c r="H75" s="97">
        <v>0.2</v>
      </c>
      <c r="I75" s="97">
        <v>0.25</v>
      </c>
      <c r="K75" s="87" t="s">
        <v>129</v>
      </c>
      <c r="L75" s="88">
        <v>24200</v>
      </c>
      <c r="M75" s="88">
        <v>27700</v>
      </c>
      <c r="N75" s="88">
        <v>32200</v>
      </c>
      <c r="O75" s="88">
        <v>35400</v>
      </c>
      <c r="P75" s="97">
        <v>0.3</v>
      </c>
      <c r="Q75" s="97">
        <v>0.2</v>
      </c>
      <c r="R75" s="97">
        <v>0.25</v>
      </c>
      <c r="T75" s="87" t="s">
        <v>131</v>
      </c>
      <c r="U75" s="88">
        <v>24200</v>
      </c>
      <c r="V75" s="88">
        <v>27700</v>
      </c>
      <c r="W75" s="88">
        <v>32200</v>
      </c>
      <c r="X75" s="88">
        <v>35400</v>
      </c>
      <c r="Y75" s="97">
        <v>0.3</v>
      </c>
      <c r="Z75" s="97">
        <v>0.2</v>
      </c>
      <c r="AA75" s="97">
        <v>0.25</v>
      </c>
    </row>
    <row r="76" spans="2:27" x14ac:dyDescent="0.4">
      <c r="B76" s="87" t="s">
        <v>130</v>
      </c>
      <c r="C76" s="88">
        <v>29700</v>
      </c>
      <c r="D76" s="88">
        <v>35000</v>
      </c>
      <c r="E76" s="88">
        <v>39700</v>
      </c>
      <c r="F76" s="88">
        <v>43600</v>
      </c>
      <c r="G76" s="97">
        <v>0.3</v>
      </c>
      <c r="H76" s="97">
        <v>0.2</v>
      </c>
      <c r="I76" s="97">
        <v>0.25</v>
      </c>
      <c r="K76" s="87" t="s">
        <v>130</v>
      </c>
      <c r="L76" s="88">
        <v>24200</v>
      </c>
      <c r="M76" s="88">
        <v>27700</v>
      </c>
      <c r="N76" s="88">
        <v>32200</v>
      </c>
      <c r="O76" s="88">
        <v>35400</v>
      </c>
      <c r="P76" s="97">
        <v>0.3</v>
      </c>
      <c r="Q76" s="97">
        <v>0.2</v>
      </c>
      <c r="R76" s="97">
        <v>0.25</v>
      </c>
      <c r="T76" s="87" t="s">
        <v>138</v>
      </c>
      <c r="U76" s="88"/>
      <c r="V76" s="88"/>
      <c r="W76" s="88"/>
      <c r="X76" s="88"/>
      <c r="Y76" s="97">
        <v>0</v>
      </c>
      <c r="Z76" s="97">
        <v>0</v>
      </c>
      <c r="AA76" s="97">
        <v>0</v>
      </c>
    </row>
    <row r="77" spans="2:27" x14ac:dyDescent="0.4">
      <c r="B77" s="87" t="s">
        <v>131</v>
      </c>
      <c r="C77" s="88">
        <v>29700</v>
      </c>
      <c r="D77" s="88">
        <v>35000</v>
      </c>
      <c r="E77" s="88">
        <v>39700</v>
      </c>
      <c r="F77" s="88">
        <v>43600</v>
      </c>
      <c r="G77" s="97">
        <v>0.3</v>
      </c>
      <c r="H77" s="97">
        <v>0.2</v>
      </c>
      <c r="I77" s="97">
        <v>0.25</v>
      </c>
      <c r="K77" s="87" t="s">
        <v>131</v>
      </c>
      <c r="L77" s="88">
        <v>24200</v>
      </c>
      <c r="M77" s="88">
        <v>27700</v>
      </c>
      <c r="N77" s="88">
        <v>32200</v>
      </c>
      <c r="O77" s="88">
        <v>35400</v>
      </c>
      <c r="P77" s="97">
        <v>0.3</v>
      </c>
      <c r="Q77" s="97">
        <v>0.2</v>
      </c>
      <c r="R77" s="97">
        <v>0.25</v>
      </c>
      <c r="T77" s="87" t="s">
        <v>138</v>
      </c>
      <c r="U77" s="88"/>
      <c r="V77" s="88"/>
      <c r="W77" s="88"/>
      <c r="X77" s="88"/>
      <c r="Y77" s="97">
        <v>0</v>
      </c>
      <c r="Z77" s="97">
        <v>0</v>
      </c>
      <c r="AA77" s="97">
        <v>0</v>
      </c>
    </row>
    <row r="78" spans="2:27" x14ac:dyDescent="0.4">
      <c r="B78" s="87" t="s">
        <v>132</v>
      </c>
      <c r="C78" s="88">
        <v>43700</v>
      </c>
      <c r="D78" s="88">
        <v>50100</v>
      </c>
      <c r="E78" s="88">
        <v>56500</v>
      </c>
      <c r="F78" s="88">
        <v>62100</v>
      </c>
      <c r="G78" s="97">
        <v>0</v>
      </c>
      <c r="H78" s="97">
        <v>0</v>
      </c>
      <c r="I78" s="97">
        <v>0</v>
      </c>
      <c r="K78" s="87" t="s">
        <v>132</v>
      </c>
      <c r="L78" s="88">
        <v>35200</v>
      </c>
      <c r="M78" s="88">
        <v>39200</v>
      </c>
      <c r="N78" s="88">
        <v>44200</v>
      </c>
      <c r="O78" s="88">
        <v>48600</v>
      </c>
      <c r="P78" s="97">
        <v>0</v>
      </c>
      <c r="Q78" s="97">
        <v>0</v>
      </c>
      <c r="R78" s="97">
        <v>0</v>
      </c>
      <c r="T78" s="87" t="s">
        <v>138</v>
      </c>
      <c r="U78" s="88"/>
      <c r="V78" s="88"/>
      <c r="W78" s="88"/>
      <c r="X78" s="88"/>
      <c r="Y78" s="97">
        <v>0</v>
      </c>
      <c r="Z78" s="97">
        <v>0</v>
      </c>
      <c r="AA78" s="97">
        <v>0</v>
      </c>
    </row>
    <row r="79" spans="2:27" x14ac:dyDescent="0.4">
      <c r="B79" s="87" t="s">
        <v>112</v>
      </c>
      <c r="C79" s="88">
        <v>47700</v>
      </c>
      <c r="D79" s="88">
        <v>55400</v>
      </c>
      <c r="E79" s="88">
        <v>62200</v>
      </c>
      <c r="F79" s="88">
        <v>68400</v>
      </c>
      <c r="G79" s="97">
        <v>0</v>
      </c>
      <c r="H79" s="97">
        <v>0</v>
      </c>
      <c r="I79" s="97">
        <v>0</v>
      </c>
      <c r="K79" s="87" t="s">
        <v>112</v>
      </c>
      <c r="L79" s="88">
        <v>38900</v>
      </c>
      <c r="M79" s="88">
        <v>43700</v>
      </c>
      <c r="N79" s="88">
        <v>48300</v>
      </c>
      <c r="O79" s="88">
        <v>53100</v>
      </c>
      <c r="P79" s="97">
        <v>0</v>
      </c>
      <c r="Q79" s="97">
        <v>0</v>
      </c>
      <c r="R79" s="97">
        <v>0</v>
      </c>
      <c r="T79" s="87" t="s">
        <v>138</v>
      </c>
      <c r="U79" s="88"/>
      <c r="V79" s="88"/>
      <c r="W79" s="88"/>
      <c r="X79" s="88"/>
      <c r="Y79" s="97">
        <v>0</v>
      </c>
      <c r="Z79" s="97">
        <v>0</v>
      </c>
      <c r="AA79" s="97">
        <v>0</v>
      </c>
    </row>
    <row r="80" spans="2:27" x14ac:dyDescent="0.4">
      <c r="B80" s="87" t="s">
        <v>133</v>
      </c>
      <c r="C80" s="88">
        <v>64300</v>
      </c>
      <c r="D80" s="88">
        <v>73100</v>
      </c>
      <c r="E80" s="88">
        <v>81600</v>
      </c>
      <c r="F80" s="88">
        <v>89700</v>
      </c>
      <c r="G80" s="97">
        <v>0</v>
      </c>
      <c r="H80" s="97">
        <v>0</v>
      </c>
      <c r="I80" s="97">
        <v>0</v>
      </c>
      <c r="K80" s="87" t="s">
        <v>133</v>
      </c>
      <c r="L80" s="88">
        <v>54600</v>
      </c>
      <c r="M80" s="88">
        <v>60900</v>
      </c>
      <c r="N80" s="88">
        <v>67700</v>
      </c>
      <c r="O80" s="88">
        <v>74400</v>
      </c>
      <c r="P80" s="97">
        <v>0</v>
      </c>
      <c r="Q80" s="97">
        <v>0</v>
      </c>
      <c r="R80" s="97">
        <v>0</v>
      </c>
      <c r="T80" s="87" t="s">
        <v>138</v>
      </c>
      <c r="U80" s="88"/>
      <c r="V80" s="88"/>
      <c r="W80" s="88"/>
      <c r="X80" s="88"/>
      <c r="Y80" s="97">
        <v>0</v>
      </c>
      <c r="Z80" s="97">
        <v>0</v>
      </c>
      <c r="AA80" s="97">
        <v>0</v>
      </c>
    </row>
    <row r="82" spans="2:27" x14ac:dyDescent="0.4">
      <c r="B82" s="87" t="s">
        <v>35</v>
      </c>
      <c r="C82" s="91" t="s">
        <v>30</v>
      </c>
      <c r="D82" s="91" t="s">
        <v>31</v>
      </c>
      <c r="E82" s="91" t="s">
        <v>32</v>
      </c>
      <c r="F82" s="91" t="s">
        <v>33</v>
      </c>
      <c r="G82" s="97"/>
      <c r="H82" s="97"/>
      <c r="I82" s="97"/>
      <c r="K82" s="87" t="s">
        <v>35</v>
      </c>
      <c r="L82" s="91" t="s">
        <v>30</v>
      </c>
      <c r="M82" s="91" t="s">
        <v>31</v>
      </c>
      <c r="N82" s="91" t="s">
        <v>32</v>
      </c>
      <c r="O82" s="91" t="s">
        <v>33</v>
      </c>
      <c r="P82" s="97"/>
      <c r="Q82" s="97"/>
      <c r="R82" s="97"/>
      <c r="T82" s="87" t="s">
        <v>35</v>
      </c>
      <c r="U82" s="91" t="s">
        <v>30</v>
      </c>
      <c r="V82" s="91" t="s">
        <v>31</v>
      </c>
      <c r="W82" s="91" t="s">
        <v>32</v>
      </c>
      <c r="X82" s="91" t="s">
        <v>33</v>
      </c>
      <c r="Y82" s="97"/>
      <c r="Z82" s="97"/>
      <c r="AA82" s="97"/>
    </row>
    <row r="83" spans="2:27" x14ac:dyDescent="0.4">
      <c r="B83" s="87" t="s">
        <v>72</v>
      </c>
      <c r="C83" s="95">
        <v>0</v>
      </c>
      <c r="D83" s="95">
        <v>0</v>
      </c>
      <c r="E83" s="95">
        <v>0</v>
      </c>
      <c r="F83" s="95">
        <v>0</v>
      </c>
      <c r="G83" s="97"/>
      <c r="H83" s="97"/>
      <c r="I83" s="97"/>
      <c r="K83" s="87" t="s">
        <v>72</v>
      </c>
      <c r="L83" s="95">
        <v>0</v>
      </c>
      <c r="M83" s="95">
        <v>0</v>
      </c>
      <c r="N83" s="95">
        <v>0</v>
      </c>
      <c r="O83" s="95">
        <v>0</v>
      </c>
      <c r="P83" s="97"/>
      <c r="Q83" s="97"/>
      <c r="R83" s="97"/>
      <c r="T83" s="87" t="s">
        <v>72</v>
      </c>
      <c r="U83" s="95">
        <v>0</v>
      </c>
      <c r="V83" s="95">
        <v>0</v>
      </c>
      <c r="W83" s="95">
        <v>0</v>
      </c>
      <c r="X83" s="95">
        <v>0</v>
      </c>
      <c r="Y83" s="97"/>
      <c r="Z83" s="97"/>
      <c r="AA83" s="97"/>
    </row>
    <row r="84" spans="2:27" x14ac:dyDescent="0.4">
      <c r="B84" s="87" t="s">
        <v>40</v>
      </c>
      <c r="C84" s="88">
        <v>39300</v>
      </c>
      <c r="D84" s="88">
        <v>44400</v>
      </c>
      <c r="E84" s="88">
        <v>50000</v>
      </c>
      <c r="F84" s="88">
        <v>54900</v>
      </c>
      <c r="G84" s="97">
        <v>0.2</v>
      </c>
      <c r="H84" s="97">
        <v>0.1</v>
      </c>
      <c r="I84" s="97">
        <v>0.15</v>
      </c>
      <c r="K84" s="87" t="s">
        <v>40</v>
      </c>
      <c r="L84" s="88">
        <v>29900</v>
      </c>
      <c r="M84" s="88">
        <v>33300</v>
      </c>
      <c r="N84" s="88">
        <v>36800</v>
      </c>
      <c r="O84" s="88">
        <v>40400</v>
      </c>
      <c r="P84" s="97">
        <v>0.2</v>
      </c>
      <c r="Q84" s="97">
        <v>0.1</v>
      </c>
      <c r="R84" s="97">
        <v>0.15</v>
      </c>
      <c r="T84" s="87" t="s">
        <v>40</v>
      </c>
      <c r="U84" s="88">
        <v>29900</v>
      </c>
      <c r="V84" s="88">
        <v>33300</v>
      </c>
      <c r="W84" s="88">
        <v>36800</v>
      </c>
      <c r="X84" s="88">
        <v>40400</v>
      </c>
      <c r="Y84" s="97">
        <v>0.2</v>
      </c>
      <c r="Z84" s="97">
        <v>0.1</v>
      </c>
      <c r="AA84" s="97">
        <v>0.15</v>
      </c>
    </row>
    <row r="90" spans="2:27" x14ac:dyDescent="0.4">
      <c r="B90" s="87" t="s">
        <v>41</v>
      </c>
      <c r="C90" s="91" t="s">
        <v>30</v>
      </c>
      <c r="D90" s="91" t="s">
        <v>31</v>
      </c>
      <c r="E90" s="91" t="s">
        <v>32</v>
      </c>
      <c r="F90" s="91" t="s">
        <v>33</v>
      </c>
      <c r="G90" s="97"/>
      <c r="H90" s="97"/>
      <c r="I90" s="97"/>
      <c r="K90" s="87" t="s">
        <v>41</v>
      </c>
      <c r="L90" s="91" t="s">
        <v>30</v>
      </c>
      <c r="M90" s="91" t="s">
        <v>31</v>
      </c>
      <c r="N90" s="91" t="s">
        <v>32</v>
      </c>
      <c r="O90" s="91" t="s">
        <v>33</v>
      </c>
      <c r="P90" s="97"/>
      <c r="Q90" s="97"/>
      <c r="R90" s="97"/>
      <c r="T90" s="87" t="s">
        <v>41</v>
      </c>
      <c r="U90" s="91" t="s">
        <v>30</v>
      </c>
      <c r="V90" s="91" t="s">
        <v>31</v>
      </c>
      <c r="W90" s="91" t="s">
        <v>32</v>
      </c>
      <c r="X90" s="91" t="s">
        <v>33</v>
      </c>
      <c r="Y90" s="97"/>
      <c r="Z90" s="97"/>
      <c r="AA90" s="97"/>
    </row>
    <row r="91" spans="2:27" x14ac:dyDescent="0.4">
      <c r="B91" s="87" t="s">
        <v>72</v>
      </c>
      <c r="C91" s="95">
        <v>0</v>
      </c>
      <c r="D91" s="95">
        <v>0</v>
      </c>
      <c r="E91" s="95">
        <v>0</v>
      </c>
      <c r="F91" s="95">
        <v>0</v>
      </c>
      <c r="G91" s="97"/>
      <c r="H91" s="97"/>
      <c r="I91" s="97"/>
      <c r="K91" s="87" t="s">
        <v>72</v>
      </c>
      <c r="L91" s="95">
        <v>0</v>
      </c>
      <c r="M91" s="95">
        <v>0</v>
      </c>
      <c r="N91" s="95">
        <v>0</v>
      </c>
      <c r="O91" s="95">
        <v>0</v>
      </c>
      <c r="P91" s="97"/>
      <c r="Q91" s="97"/>
      <c r="R91" s="97"/>
      <c r="T91" s="87" t="s">
        <v>72</v>
      </c>
      <c r="U91" s="95">
        <v>0</v>
      </c>
      <c r="V91" s="95">
        <v>0</v>
      </c>
      <c r="W91" s="95">
        <v>0</v>
      </c>
      <c r="X91" s="95">
        <v>0</v>
      </c>
      <c r="Y91" s="97"/>
      <c r="Z91" s="97"/>
      <c r="AA91" s="97"/>
    </row>
    <row r="92" spans="2:27" x14ac:dyDescent="0.4">
      <c r="B92" s="87" t="s">
        <v>118</v>
      </c>
      <c r="C92" s="88">
        <v>15400</v>
      </c>
      <c r="D92" s="88">
        <v>16700</v>
      </c>
      <c r="E92" s="88">
        <v>18100</v>
      </c>
      <c r="F92" s="88">
        <v>19900</v>
      </c>
      <c r="G92" s="97">
        <v>0.2</v>
      </c>
      <c r="H92" s="97">
        <v>0.1</v>
      </c>
      <c r="I92" s="97">
        <v>0.15</v>
      </c>
      <c r="K92" s="87" t="s">
        <v>42</v>
      </c>
      <c r="L92" s="88">
        <v>9000</v>
      </c>
      <c r="M92" s="88">
        <v>10500</v>
      </c>
      <c r="N92" s="88">
        <v>11200</v>
      </c>
      <c r="O92" s="88">
        <v>12300</v>
      </c>
      <c r="P92" s="97">
        <v>0.2</v>
      </c>
      <c r="Q92" s="97">
        <v>0.1</v>
      </c>
      <c r="R92" s="97">
        <v>0.15</v>
      </c>
      <c r="T92" s="87" t="s">
        <v>42</v>
      </c>
      <c r="U92" s="88">
        <v>9000</v>
      </c>
      <c r="V92" s="88">
        <v>10500</v>
      </c>
      <c r="W92" s="88">
        <v>11200</v>
      </c>
      <c r="X92" s="88">
        <v>12300</v>
      </c>
      <c r="Y92" s="97">
        <v>0.2</v>
      </c>
      <c r="Z92" s="97">
        <v>0.1</v>
      </c>
      <c r="AA92" s="97">
        <v>0.15</v>
      </c>
    </row>
    <row r="93" spans="2:27" x14ac:dyDescent="0.4">
      <c r="B93" s="87" t="s">
        <v>43</v>
      </c>
      <c r="C93" s="88">
        <v>21900</v>
      </c>
      <c r="D93" s="88">
        <v>24000</v>
      </c>
      <c r="E93" s="88">
        <v>25200</v>
      </c>
      <c r="F93" s="88">
        <v>27700</v>
      </c>
      <c r="G93" s="97">
        <v>0.2</v>
      </c>
      <c r="H93" s="97">
        <v>0.1</v>
      </c>
      <c r="I93" s="97">
        <v>0.15</v>
      </c>
      <c r="K93" s="87" t="s">
        <v>43</v>
      </c>
      <c r="L93" s="88">
        <v>12300</v>
      </c>
      <c r="M93" s="88">
        <v>13600</v>
      </c>
      <c r="N93" s="88">
        <v>15000</v>
      </c>
      <c r="O93" s="88">
        <v>16500</v>
      </c>
      <c r="P93" s="97">
        <v>0.2</v>
      </c>
      <c r="Q93" s="97">
        <v>0.1</v>
      </c>
      <c r="R93" s="97">
        <v>0.15</v>
      </c>
      <c r="T93" s="87" t="s">
        <v>43</v>
      </c>
      <c r="U93" s="88">
        <v>12300</v>
      </c>
      <c r="V93" s="88">
        <v>13600</v>
      </c>
      <c r="W93" s="88">
        <v>15000</v>
      </c>
      <c r="X93" s="88">
        <v>16500</v>
      </c>
      <c r="Y93" s="97">
        <v>0.2</v>
      </c>
      <c r="Z93" s="97">
        <v>0.1</v>
      </c>
      <c r="AA93" s="97">
        <v>0.15</v>
      </c>
    </row>
    <row r="94" spans="2:27" x14ac:dyDescent="0.4">
      <c r="B94" s="87" t="s">
        <v>44</v>
      </c>
      <c r="C94" s="88">
        <v>24400</v>
      </c>
      <c r="D94" s="88">
        <v>27000</v>
      </c>
      <c r="E94" s="88">
        <v>28900</v>
      </c>
      <c r="F94" s="88">
        <v>31700</v>
      </c>
      <c r="G94" s="97">
        <v>0.2</v>
      </c>
      <c r="H94" s="97">
        <v>0.1</v>
      </c>
      <c r="I94" s="97">
        <v>0.15</v>
      </c>
      <c r="K94" s="87" t="s">
        <v>44</v>
      </c>
      <c r="L94" s="88">
        <v>15400</v>
      </c>
      <c r="M94" s="88">
        <v>16400</v>
      </c>
      <c r="N94" s="88">
        <v>18700</v>
      </c>
      <c r="O94" s="88">
        <v>20500</v>
      </c>
      <c r="P94" s="97">
        <v>0.2</v>
      </c>
      <c r="Q94" s="97">
        <v>0.1</v>
      </c>
      <c r="R94" s="97">
        <v>0.15</v>
      </c>
      <c r="T94" s="87" t="s">
        <v>44</v>
      </c>
      <c r="U94" s="88">
        <v>15400</v>
      </c>
      <c r="V94" s="88">
        <v>16400</v>
      </c>
      <c r="W94" s="88">
        <v>18700</v>
      </c>
      <c r="X94" s="88">
        <v>20500</v>
      </c>
      <c r="Y94" s="97">
        <v>0.2</v>
      </c>
      <c r="Z94" s="97">
        <v>0.1</v>
      </c>
      <c r="AA94" s="97">
        <v>0.15</v>
      </c>
    </row>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EE7B-0EF8-44D1-9791-40E873F301E5}">
  <sheetPr>
    <tabColor theme="7" tint="0.59999389629810485"/>
  </sheetPr>
  <dimension ref="B2:N70"/>
  <sheetViews>
    <sheetView view="pageBreakPreview" zoomScaleNormal="100" zoomScaleSheetLayoutView="100" workbookViewId="0">
      <selection activeCell="L53" sqref="L53"/>
    </sheetView>
  </sheetViews>
  <sheetFormatPr defaultColWidth="9" defaultRowHeight="16.5" x14ac:dyDescent="0.4"/>
  <cols>
    <col min="1" max="1" width="2.375" style="9" customWidth="1"/>
    <col min="2" max="2" width="5.875" style="45" customWidth="1"/>
    <col min="3" max="3" width="16" style="75" customWidth="1"/>
    <col min="4" max="4" width="9" style="5"/>
    <col min="5" max="9" width="5.875" style="5" customWidth="1"/>
    <col min="10" max="13" width="6.125" style="5" customWidth="1"/>
    <col min="14" max="14" width="31.375" style="75" customWidth="1"/>
    <col min="15" max="16384" width="9" style="9"/>
  </cols>
  <sheetData>
    <row r="2" spans="2:14" x14ac:dyDescent="0.4">
      <c r="B2" s="4" t="s">
        <v>217</v>
      </c>
    </row>
    <row r="3" spans="2:14" x14ac:dyDescent="0.4">
      <c r="B3" s="4"/>
    </row>
    <row r="4" spans="2:14" x14ac:dyDescent="0.4">
      <c r="B4" s="156" t="s">
        <v>191</v>
      </c>
      <c r="C4" s="157" t="s">
        <v>184</v>
      </c>
      <c r="D4" s="156" t="s">
        <v>186</v>
      </c>
      <c r="E4" s="156" t="s">
        <v>185</v>
      </c>
      <c r="F4" s="156" t="s">
        <v>187</v>
      </c>
      <c r="G4" s="156" t="s">
        <v>188</v>
      </c>
      <c r="H4" s="156" t="s">
        <v>203</v>
      </c>
      <c r="I4" s="156" t="s">
        <v>189</v>
      </c>
      <c r="J4" s="161" t="s">
        <v>223</v>
      </c>
      <c r="K4" s="161"/>
      <c r="L4" s="161"/>
      <c r="M4" s="161"/>
      <c r="N4" s="165" t="s">
        <v>190</v>
      </c>
    </row>
    <row r="5" spans="2:14" s="45" customFormat="1" x14ac:dyDescent="0.4">
      <c r="B5" s="156"/>
      <c r="C5" s="157"/>
      <c r="D5" s="156"/>
      <c r="E5" s="156"/>
      <c r="F5" s="156"/>
      <c r="G5" s="156"/>
      <c r="H5" s="156"/>
      <c r="I5" s="156"/>
      <c r="J5" s="79" t="s">
        <v>229</v>
      </c>
      <c r="K5" s="79" t="s">
        <v>230</v>
      </c>
      <c r="L5" s="79" t="s">
        <v>231</v>
      </c>
      <c r="M5" s="79" t="s">
        <v>232</v>
      </c>
      <c r="N5" s="166"/>
    </row>
    <row r="6" spans="2:14" x14ac:dyDescent="0.4">
      <c r="B6" s="164" t="s">
        <v>183</v>
      </c>
      <c r="C6" s="76" t="s">
        <v>192</v>
      </c>
      <c r="D6" s="71" t="s">
        <v>195</v>
      </c>
      <c r="E6" s="71" t="s">
        <v>56</v>
      </c>
      <c r="F6" s="71" t="s">
        <v>56</v>
      </c>
      <c r="G6" s="71" t="s">
        <v>56</v>
      </c>
      <c r="H6" s="71" t="s">
        <v>56</v>
      </c>
      <c r="I6" s="71" t="s">
        <v>56</v>
      </c>
      <c r="J6" s="71"/>
      <c r="K6" s="71"/>
      <c r="L6" s="71"/>
      <c r="M6" s="71" t="s">
        <v>242</v>
      </c>
      <c r="N6" s="76"/>
    </row>
    <row r="7" spans="2:14" x14ac:dyDescent="0.4">
      <c r="B7" s="164"/>
      <c r="C7" s="76" t="s">
        <v>194</v>
      </c>
      <c r="D7" s="71" t="s">
        <v>196</v>
      </c>
      <c r="E7" s="71" t="s">
        <v>56</v>
      </c>
      <c r="F7" s="71" t="s">
        <v>56</v>
      </c>
      <c r="G7" s="71" t="s">
        <v>56</v>
      </c>
      <c r="H7" s="71" t="s">
        <v>56</v>
      </c>
      <c r="I7" s="71" t="s">
        <v>56</v>
      </c>
      <c r="J7" s="71"/>
      <c r="K7" s="71"/>
      <c r="L7" s="71" t="s">
        <v>242</v>
      </c>
      <c r="M7" s="71"/>
      <c r="N7" s="76"/>
    </row>
    <row r="8" spans="2:14" x14ac:dyDescent="0.4">
      <c r="B8" s="164"/>
      <c r="C8" s="76" t="s">
        <v>197</v>
      </c>
      <c r="D8" s="71" t="s">
        <v>196</v>
      </c>
      <c r="E8" s="71" t="s">
        <v>56</v>
      </c>
      <c r="F8" s="71" t="s">
        <v>56</v>
      </c>
      <c r="G8" s="71" t="s">
        <v>56</v>
      </c>
      <c r="H8" s="71" t="s">
        <v>56</v>
      </c>
      <c r="I8" s="71" t="s">
        <v>56</v>
      </c>
      <c r="J8" s="71" t="s">
        <v>242</v>
      </c>
      <c r="K8" s="71"/>
      <c r="L8" s="71"/>
      <c r="M8" s="71" t="s">
        <v>242</v>
      </c>
      <c r="N8" s="76"/>
    </row>
    <row r="9" spans="2:14" x14ac:dyDescent="0.4">
      <c r="B9" s="164"/>
      <c r="C9" s="76" t="s">
        <v>193</v>
      </c>
      <c r="D9" s="71" t="s">
        <v>196</v>
      </c>
      <c r="E9" s="71" t="s">
        <v>56</v>
      </c>
      <c r="F9" s="71" t="s">
        <v>56</v>
      </c>
      <c r="G9" s="71" t="s">
        <v>56</v>
      </c>
      <c r="H9" s="71" t="s">
        <v>56</v>
      </c>
      <c r="I9" s="71" t="s">
        <v>56</v>
      </c>
      <c r="J9" s="71" t="s">
        <v>242</v>
      </c>
      <c r="K9" s="71" t="s">
        <v>242</v>
      </c>
      <c r="L9" s="71" t="s">
        <v>242</v>
      </c>
      <c r="M9" s="71" t="s">
        <v>242</v>
      </c>
      <c r="N9" s="76"/>
    </row>
    <row r="10" spans="2:14" x14ac:dyDescent="0.4">
      <c r="B10" s="164"/>
      <c r="C10" s="76" t="s">
        <v>198</v>
      </c>
      <c r="D10" s="71" t="s">
        <v>199</v>
      </c>
      <c r="E10" s="71">
        <v>1</v>
      </c>
      <c r="F10" s="71" t="s">
        <v>141</v>
      </c>
      <c r="G10" s="71" t="s">
        <v>56</v>
      </c>
      <c r="H10" s="71" t="s">
        <v>141</v>
      </c>
      <c r="I10" s="71" t="s">
        <v>56</v>
      </c>
      <c r="J10" s="71" t="s">
        <v>243</v>
      </c>
      <c r="K10" s="71" t="s">
        <v>242</v>
      </c>
      <c r="L10" s="71" t="s">
        <v>242</v>
      </c>
      <c r="M10" s="71" t="s">
        <v>243</v>
      </c>
      <c r="N10" s="76" t="s">
        <v>218</v>
      </c>
    </row>
    <row r="11" spans="2:14" x14ac:dyDescent="0.4">
      <c r="B11" s="164" t="s">
        <v>211</v>
      </c>
      <c r="C11" s="76" t="s">
        <v>200</v>
      </c>
      <c r="D11" s="71" t="s">
        <v>212</v>
      </c>
      <c r="E11" s="71">
        <v>2</v>
      </c>
      <c r="F11" s="71" t="s">
        <v>141</v>
      </c>
      <c r="G11" s="71" t="s">
        <v>141</v>
      </c>
      <c r="H11" s="71" t="s">
        <v>141</v>
      </c>
      <c r="I11" s="71" t="s">
        <v>56</v>
      </c>
      <c r="J11" s="71"/>
      <c r="K11" s="71" t="s">
        <v>242</v>
      </c>
      <c r="L11" s="71"/>
      <c r="M11" s="71" t="s">
        <v>242</v>
      </c>
      <c r="N11" s="76"/>
    </row>
    <row r="12" spans="2:14" x14ac:dyDescent="0.4">
      <c r="B12" s="164"/>
      <c r="C12" s="76" t="s">
        <v>213</v>
      </c>
      <c r="D12" s="71" t="s">
        <v>212</v>
      </c>
      <c r="E12" s="77" t="s">
        <v>214</v>
      </c>
      <c r="F12" s="71" t="s">
        <v>141</v>
      </c>
      <c r="G12" s="71" t="s">
        <v>141</v>
      </c>
      <c r="H12" s="71" t="s">
        <v>141</v>
      </c>
      <c r="I12" s="71" t="s">
        <v>56</v>
      </c>
      <c r="J12" s="71"/>
      <c r="K12" s="71" t="s">
        <v>242</v>
      </c>
      <c r="L12" s="71"/>
      <c r="M12" s="71" t="s">
        <v>242</v>
      </c>
      <c r="N12" s="76"/>
    </row>
    <row r="13" spans="2:14" x14ac:dyDescent="0.4">
      <c r="B13" s="164"/>
      <c r="C13" s="76" t="s">
        <v>215</v>
      </c>
      <c r="D13" s="71" t="s">
        <v>212</v>
      </c>
      <c r="E13" s="71">
        <v>4</v>
      </c>
      <c r="F13" s="71" t="s">
        <v>141</v>
      </c>
      <c r="G13" s="71" t="s">
        <v>141</v>
      </c>
      <c r="H13" s="71" t="s">
        <v>141</v>
      </c>
      <c r="I13" s="71" t="s">
        <v>56</v>
      </c>
      <c r="J13" s="71"/>
      <c r="K13" s="71" t="s">
        <v>242</v>
      </c>
      <c r="L13" s="71"/>
      <c r="M13" s="71" t="s">
        <v>242</v>
      </c>
      <c r="N13" s="76"/>
    </row>
    <row r="14" spans="2:14" x14ac:dyDescent="0.4">
      <c r="B14" s="164"/>
      <c r="C14" s="76" t="s">
        <v>234</v>
      </c>
      <c r="D14" s="71" t="s">
        <v>212</v>
      </c>
      <c r="E14" s="71">
        <v>2</v>
      </c>
      <c r="F14" s="71" t="s">
        <v>141</v>
      </c>
      <c r="G14" s="71" t="s">
        <v>141</v>
      </c>
      <c r="H14" s="71" t="s">
        <v>141</v>
      </c>
      <c r="I14" s="71" t="s">
        <v>156</v>
      </c>
      <c r="J14" s="71" t="s">
        <v>243</v>
      </c>
      <c r="K14" s="71"/>
      <c r="L14" s="71" t="s">
        <v>242</v>
      </c>
      <c r="M14" s="71"/>
      <c r="N14" s="76" t="s">
        <v>245</v>
      </c>
    </row>
    <row r="15" spans="2:14" x14ac:dyDescent="0.4">
      <c r="B15" s="164"/>
      <c r="C15" s="76" t="s">
        <v>233</v>
      </c>
      <c r="D15" s="71" t="s">
        <v>212</v>
      </c>
      <c r="E15" s="71">
        <v>2</v>
      </c>
      <c r="F15" s="71" t="s">
        <v>141</v>
      </c>
      <c r="G15" s="71" t="s">
        <v>141</v>
      </c>
      <c r="H15" s="71" t="s">
        <v>141</v>
      </c>
      <c r="I15" s="71" t="s">
        <v>156</v>
      </c>
      <c r="J15" s="71"/>
      <c r="K15" s="71"/>
      <c r="L15" s="71" t="s">
        <v>242</v>
      </c>
      <c r="M15" s="71"/>
      <c r="N15" s="76" t="s">
        <v>239</v>
      </c>
    </row>
    <row r="16" spans="2:14" x14ac:dyDescent="0.4">
      <c r="B16" s="164"/>
      <c r="C16" s="76" t="s">
        <v>235</v>
      </c>
      <c r="D16" s="71" t="s">
        <v>212</v>
      </c>
      <c r="E16" s="77" t="s">
        <v>214</v>
      </c>
      <c r="F16" s="71" t="s">
        <v>141</v>
      </c>
      <c r="G16" s="71" t="s">
        <v>141</v>
      </c>
      <c r="H16" s="71" t="s">
        <v>141</v>
      </c>
      <c r="I16" s="71" t="s">
        <v>156</v>
      </c>
      <c r="J16" s="71" t="s">
        <v>243</v>
      </c>
      <c r="K16" s="71"/>
      <c r="L16" s="71"/>
      <c r="M16" s="71"/>
      <c r="N16" s="76" t="s">
        <v>246</v>
      </c>
    </row>
    <row r="17" spans="2:14" x14ac:dyDescent="0.4">
      <c r="B17" s="164"/>
      <c r="C17" s="76" t="s">
        <v>236</v>
      </c>
      <c r="D17" s="71" t="s">
        <v>212</v>
      </c>
      <c r="E17" s="78">
        <v>4</v>
      </c>
      <c r="F17" s="71" t="s">
        <v>141</v>
      </c>
      <c r="G17" s="71" t="s">
        <v>141</v>
      </c>
      <c r="H17" s="71" t="s">
        <v>141</v>
      </c>
      <c r="I17" s="71" t="s">
        <v>156</v>
      </c>
      <c r="J17" s="71" t="s">
        <v>243</v>
      </c>
      <c r="K17" s="71"/>
      <c r="L17" s="71"/>
      <c r="M17" s="71"/>
      <c r="N17" s="76" t="s">
        <v>246</v>
      </c>
    </row>
    <row r="18" spans="2:14" x14ac:dyDescent="0.4">
      <c r="B18" s="164"/>
      <c r="C18" s="76" t="s">
        <v>240</v>
      </c>
      <c r="D18" s="71" t="s">
        <v>212</v>
      </c>
      <c r="E18" s="71">
        <v>4</v>
      </c>
      <c r="F18" s="71" t="s">
        <v>141</v>
      </c>
      <c r="G18" s="71" t="s">
        <v>141</v>
      </c>
      <c r="H18" s="71" t="s">
        <v>141</v>
      </c>
      <c r="I18" s="71" t="s">
        <v>156</v>
      </c>
      <c r="J18" s="71"/>
      <c r="K18" s="71"/>
      <c r="L18" s="71"/>
      <c r="M18" s="71"/>
      <c r="N18" s="76"/>
    </row>
    <row r="19" spans="2:14" x14ac:dyDescent="0.4">
      <c r="B19" s="164" t="s">
        <v>226</v>
      </c>
      <c r="C19" s="76" t="s">
        <v>219</v>
      </c>
      <c r="D19" s="71" t="s">
        <v>212</v>
      </c>
      <c r="E19" s="71">
        <v>2</v>
      </c>
      <c r="F19" s="71" t="s">
        <v>141</v>
      </c>
      <c r="G19" s="71" t="s">
        <v>141</v>
      </c>
      <c r="H19" s="71" t="s">
        <v>141</v>
      </c>
      <c r="I19" s="71" t="s">
        <v>141</v>
      </c>
      <c r="J19" s="71"/>
      <c r="K19" s="71"/>
      <c r="L19" s="71"/>
      <c r="M19" s="71" t="s">
        <v>242</v>
      </c>
      <c r="N19" s="76"/>
    </row>
    <row r="20" spans="2:14" x14ac:dyDescent="0.4">
      <c r="B20" s="164"/>
      <c r="C20" s="76" t="s">
        <v>220</v>
      </c>
      <c r="D20" s="71" t="s">
        <v>212</v>
      </c>
      <c r="E20" s="78" t="s">
        <v>214</v>
      </c>
      <c r="F20" s="71" t="s">
        <v>141</v>
      </c>
      <c r="G20" s="71" t="s">
        <v>141</v>
      </c>
      <c r="H20" s="71" t="s">
        <v>141</v>
      </c>
      <c r="I20" s="71" t="s">
        <v>141</v>
      </c>
      <c r="J20" s="71"/>
      <c r="K20" s="71"/>
      <c r="L20" s="71"/>
      <c r="M20" s="71" t="s">
        <v>242</v>
      </c>
      <c r="N20" s="76"/>
    </row>
    <row r="21" spans="2:14" x14ac:dyDescent="0.4">
      <c r="B21" s="164"/>
      <c r="C21" s="76" t="s">
        <v>221</v>
      </c>
      <c r="D21" s="71" t="s">
        <v>212</v>
      </c>
      <c r="E21" s="71">
        <v>2</v>
      </c>
      <c r="F21" s="71" t="s">
        <v>141</v>
      </c>
      <c r="G21" s="71" t="s">
        <v>141</v>
      </c>
      <c r="H21" s="71" t="s">
        <v>141</v>
      </c>
      <c r="I21" s="71" t="s">
        <v>141</v>
      </c>
      <c r="J21" s="71" t="s">
        <v>242</v>
      </c>
      <c r="K21" s="71" t="s">
        <v>242</v>
      </c>
      <c r="L21" s="71" t="s">
        <v>242</v>
      </c>
      <c r="M21" s="71" t="s">
        <v>242</v>
      </c>
      <c r="N21" s="76"/>
    </row>
    <row r="22" spans="2:14" x14ac:dyDescent="0.4">
      <c r="B22" s="164"/>
      <c r="C22" s="76" t="s">
        <v>225</v>
      </c>
      <c r="D22" s="71" t="s">
        <v>212</v>
      </c>
      <c r="E22" s="78" t="s">
        <v>214</v>
      </c>
      <c r="F22" s="71" t="s">
        <v>141</v>
      </c>
      <c r="G22" s="71" t="s">
        <v>141</v>
      </c>
      <c r="H22" s="71" t="s">
        <v>141</v>
      </c>
      <c r="I22" s="71" t="s">
        <v>141</v>
      </c>
      <c r="J22" s="71" t="s">
        <v>242</v>
      </c>
      <c r="K22" s="71" t="s">
        <v>242</v>
      </c>
      <c r="L22" s="71" t="s">
        <v>242</v>
      </c>
      <c r="M22" s="71"/>
      <c r="N22" s="76"/>
    </row>
    <row r="23" spans="2:14" x14ac:dyDescent="0.4">
      <c r="B23" s="164" t="s">
        <v>228</v>
      </c>
      <c r="C23" s="76" t="s">
        <v>237</v>
      </c>
      <c r="D23" s="71" t="s">
        <v>212</v>
      </c>
      <c r="E23" s="71">
        <v>2</v>
      </c>
      <c r="F23" s="71" t="s">
        <v>141</v>
      </c>
      <c r="G23" s="71" t="s">
        <v>141</v>
      </c>
      <c r="H23" s="71" t="s">
        <v>141</v>
      </c>
      <c r="I23" s="71" t="s">
        <v>241</v>
      </c>
      <c r="J23" s="71" t="s">
        <v>243</v>
      </c>
      <c r="K23" s="71"/>
      <c r="L23" s="71"/>
      <c r="M23" s="71"/>
      <c r="N23" s="76" t="s">
        <v>238</v>
      </c>
    </row>
    <row r="24" spans="2:14" x14ac:dyDescent="0.4">
      <c r="B24" s="164"/>
      <c r="C24" s="76" t="s">
        <v>222</v>
      </c>
      <c r="D24" s="71" t="s">
        <v>212</v>
      </c>
      <c r="E24" s="71">
        <v>2</v>
      </c>
      <c r="F24" s="71" t="s">
        <v>141</v>
      </c>
      <c r="G24" s="71" t="s">
        <v>141</v>
      </c>
      <c r="H24" s="71" t="s">
        <v>141</v>
      </c>
      <c r="I24" s="71" t="s">
        <v>241</v>
      </c>
      <c r="J24" s="71" t="s">
        <v>242</v>
      </c>
      <c r="K24" s="71" t="s">
        <v>242</v>
      </c>
      <c r="L24" s="71"/>
      <c r="M24" s="71" t="s">
        <v>242</v>
      </c>
      <c r="N24" s="76" t="s">
        <v>227</v>
      </c>
    </row>
    <row r="25" spans="2:14" x14ac:dyDescent="0.4">
      <c r="F25" s="9" t="s">
        <v>244</v>
      </c>
    </row>
    <row r="26" spans="2:14" ht="10.5" customHeight="1" x14ac:dyDescent="0.4"/>
    <row r="27" spans="2:14" ht="34.5" customHeight="1" x14ac:dyDescent="0.4">
      <c r="B27" s="163" t="s">
        <v>247</v>
      </c>
      <c r="C27" s="163"/>
      <c r="D27" s="162" t="s">
        <v>216</v>
      </c>
      <c r="E27" s="162"/>
      <c r="F27" s="162"/>
      <c r="G27" s="162"/>
      <c r="H27" s="162"/>
      <c r="I27" s="162"/>
      <c r="J27" s="162"/>
      <c r="K27" s="162"/>
      <c r="L27" s="162"/>
      <c r="M27" s="162"/>
      <c r="N27" s="162"/>
    </row>
    <row r="29" spans="2:14" x14ac:dyDescent="0.4">
      <c r="B29" s="4" t="s">
        <v>248</v>
      </c>
    </row>
    <row r="31" spans="2:14" x14ac:dyDescent="0.4">
      <c r="B31" s="156" t="s">
        <v>191</v>
      </c>
      <c r="C31" s="157" t="s">
        <v>184</v>
      </c>
      <c r="D31" s="156" t="s">
        <v>186</v>
      </c>
      <c r="E31" s="156" t="s">
        <v>185</v>
      </c>
      <c r="F31" s="156" t="s">
        <v>187</v>
      </c>
      <c r="G31" s="156" t="s">
        <v>188</v>
      </c>
      <c r="H31" s="156" t="s">
        <v>203</v>
      </c>
      <c r="I31" s="156" t="s">
        <v>189</v>
      </c>
      <c r="J31" s="161" t="s">
        <v>223</v>
      </c>
      <c r="K31" s="161"/>
      <c r="L31" s="161"/>
      <c r="M31" s="161"/>
      <c r="N31" s="165" t="s">
        <v>190</v>
      </c>
    </row>
    <row r="32" spans="2:14" x14ac:dyDescent="0.4">
      <c r="B32" s="156"/>
      <c r="C32" s="157"/>
      <c r="D32" s="156"/>
      <c r="E32" s="156"/>
      <c r="F32" s="156"/>
      <c r="G32" s="156"/>
      <c r="H32" s="156"/>
      <c r="I32" s="156"/>
      <c r="J32" s="79" t="s">
        <v>249</v>
      </c>
      <c r="K32" s="79" t="s">
        <v>250</v>
      </c>
      <c r="L32" s="79" t="s">
        <v>251</v>
      </c>
      <c r="M32" s="79"/>
      <c r="N32" s="166"/>
    </row>
    <row r="33" spans="2:14" ht="16.5" customHeight="1" x14ac:dyDescent="0.4">
      <c r="B33" s="158" t="s">
        <v>183</v>
      </c>
      <c r="C33" s="76" t="s">
        <v>201</v>
      </c>
      <c r="D33" s="71" t="s">
        <v>195</v>
      </c>
      <c r="E33" s="71" t="s">
        <v>56</v>
      </c>
      <c r="F33" s="71" t="s">
        <v>56</v>
      </c>
      <c r="G33" s="71" t="s">
        <v>56</v>
      </c>
      <c r="H33" s="71" t="s">
        <v>56</v>
      </c>
      <c r="I33" s="71" t="s">
        <v>56</v>
      </c>
      <c r="J33" s="71" t="s">
        <v>242</v>
      </c>
      <c r="K33" s="71"/>
      <c r="L33" s="71"/>
      <c r="M33" s="71"/>
      <c r="N33" s="76"/>
    </row>
    <row r="34" spans="2:14" x14ac:dyDescent="0.4">
      <c r="B34" s="159"/>
      <c r="C34" s="76" t="s">
        <v>202</v>
      </c>
      <c r="D34" s="71" t="s">
        <v>196</v>
      </c>
      <c r="E34" s="71" t="s">
        <v>56</v>
      </c>
      <c r="F34" s="71" t="s">
        <v>56</v>
      </c>
      <c r="G34" s="71" t="s">
        <v>56</v>
      </c>
      <c r="H34" s="71" t="s">
        <v>141</v>
      </c>
      <c r="I34" s="71" t="s">
        <v>56</v>
      </c>
      <c r="J34" s="71" t="s">
        <v>242</v>
      </c>
      <c r="K34" s="71"/>
      <c r="L34" s="71"/>
      <c r="M34" s="71"/>
      <c r="N34" s="76"/>
    </row>
    <row r="35" spans="2:14" x14ac:dyDescent="0.4">
      <c r="B35" s="159"/>
      <c r="C35" s="76" t="s">
        <v>204</v>
      </c>
      <c r="D35" s="71" t="s">
        <v>205</v>
      </c>
      <c r="E35" s="71" t="s">
        <v>56</v>
      </c>
      <c r="F35" s="71" t="s">
        <v>56</v>
      </c>
      <c r="G35" s="71" t="s">
        <v>56</v>
      </c>
      <c r="H35" s="71" t="s">
        <v>56</v>
      </c>
      <c r="I35" s="71" t="s">
        <v>56</v>
      </c>
      <c r="J35" s="71"/>
      <c r="K35" s="71" t="s">
        <v>242</v>
      </c>
      <c r="L35" s="71"/>
      <c r="M35" s="71"/>
      <c r="N35" s="76"/>
    </row>
    <row r="36" spans="2:14" x14ac:dyDescent="0.4">
      <c r="B36" s="159"/>
      <c r="C36" s="76" t="s">
        <v>206</v>
      </c>
      <c r="D36" s="71" t="s">
        <v>199</v>
      </c>
      <c r="E36" s="71">
        <v>1</v>
      </c>
      <c r="F36" s="71" t="s">
        <v>141</v>
      </c>
      <c r="G36" s="71" t="s">
        <v>56</v>
      </c>
      <c r="H36" s="71" t="s">
        <v>141</v>
      </c>
      <c r="I36" s="71" t="s">
        <v>56</v>
      </c>
      <c r="J36" s="71"/>
      <c r="K36" s="71"/>
      <c r="L36" s="71" t="s">
        <v>242</v>
      </c>
      <c r="M36" s="71"/>
      <c r="N36" s="76"/>
    </row>
    <row r="37" spans="2:14" x14ac:dyDescent="0.4">
      <c r="B37" s="160"/>
      <c r="C37" s="76" t="s">
        <v>262</v>
      </c>
      <c r="D37" s="71" t="s">
        <v>199</v>
      </c>
      <c r="E37" s="78" t="s">
        <v>214</v>
      </c>
      <c r="F37" s="71" t="s">
        <v>141</v>
      </c>
      <c r="G37" s="71" t="s">
        <v>56</v>
      </c>
      <c r="H37" s="71" t="s">
        <v>141</v>
      </c>
      <c r="I37" s="71" t="s">
        <v>56</v>
      </c>
      <c r="J37" s="71"/>
      <c r="K37" s="71"/>
      <c r="L37" s="71" t="s">
        <v>242</v>
      </c>
      <c r="M37" s="71"/>
      <c r="N37" s="76"/>
    </row>
    <row r="38" spans="2:14" x14ac:dyDescent="0.4">
      <c r="B38" s="164" t="s">
        <v>211</v>
      </c>
      <c r="C38" s="76" t="s">
        <v>252</v>
      </c>
      <c r="D38" s="71" t="s">
        <v>212</v>
      </c>
      <c r="E38" s="78" t="s">
        <v>214</v>
      </c>
      <c r="F38" s="71" t="s">
        <v>141</v>
      </c>
      <c r="G38" s="71" t="s">
        <v>141</v>
      </c>
      <c r="H38" s="71" t="s">
        <v>141</v>
      </c>
      <c r="I38" s="71" t="s">
        <v>156</v>
      </c>
      <c r="J38" s="71" t="s">
        <v>242</v>
      </c>
      <c r="K38" s="71"/>
      <c r="L38" s="71"/>
      <c r="M38" s="71"/>
      <c r="N38" s="76"/>
    </row>
    <row r="39" spans="2:14" x14ac:dyDescent="0.4">
      <c r="B39" s="164"/>
      <c r="C39" s="76" t="s">
        <v>253</v>
      </c>
      <c r="D39" s="71" t="s">
        <v>212</v>
      </c>
      <c r="E39" s="78" t="s">
        <v>214</v>
      </c>
      <c r="F39" s="71" t="s">
        <v>141</v>
      </c>
      <c r="G39" s="71" t="s">
        <v>141</v>
      </c>
      <c r="H39" s="71" t="s">
        <v>141</v>
      </c>
      <c r="I39" s="71" t="s">
        <v>156</v>
      </c>
      <c r="J39" s="71" t="s">
        <v>242</v>
      </c>
      <c r="K39" s="71"/>
      <c r="L39" s="71"/>
      <c r="M39" s="71"/>
      <c r="N39" s="76"/>
    </row>
    <row r="40" spans="2:14" x14ac:dyDescent="0.4">
      <c r="B40" s="164"/>
      <c r="C40" s="76" t="s">
        <v>254</v>
      </c>
      <c r="D40" s="71" t="s">
        <v>212</v>
      </c>
      <c r="E40" s="71">
        <v>4</v>
      </c>
      <c r="F40" s="71" t="s">
        <v>141</v>
      </c>
      <c r="G40" s="71" t="s">
        <v>141</v>
      </c>
      <c r="H40" s="71" t="s">
        <v>141</v>
      </c>
      <c r="I40" s="71" t="s">
        <v>156</v>
      </c>
      <c r="J40" s="71" t="s">
        <v>242</v>
      </c>
      <c r="K40" s="71"/>
      <c r="L40" s="71"/>
      <c r="M40" s="71"/>
      <c r="N40" s="76"/>
    </row>
    <row r="41" spans="2:14" x14ac:dyDescent="0.4">
      <c r="B41" s="8" t="s">
        <v>226</v>
      </c>
      <c r="C41" s="76" t="s">
        <v>255</v>
      </c>
      <c r="D41" s="71" t="s">
        <v>212</v>
      </c>
      <c r="E41" s="78" t="s">
        <v>214</v>
      </c>
      <c r="F41" s="71" t="s">
        <v>141</v>
      </c>
      <c r="G41" s="71" t="s">
        <v>141</v>
      </c>
      <c r="H41" s="71" t="s">
        <v>141</v>
      </c>
      <c r="I41" s="71" t="s">
        <v>141</v>
      </c>
      <c r="J41" s="71" t="s">
        <v>242</v>
      </c>
      <c r="K41" s="71"/>
      <c r="L41" s="71"/>
      <c r="M41" s="71"/>
      <c r="N41" s="76" t="s">
        <v>224</v>
      </c>
    </row>
    <row r="42" spans="2:14" x14ac:dyDescent="0.4">
      <c r="B42" s="8" t="s">
        <v>228</v>
      </c>
      <c r="C42" s="76" t="s">
        <v>222</v>
      </c>
      <c r="D42" s="71" t="s">
        <v>212</v>
      </c>
      <c r="E42" s="78" t="s">
        <v>214</v>
      </c>
      <c r="F42" s="71" t="s">
        <v>141</v>
      </c>
      <c r="G42" s="71" t="s">
        <v>141</v>
      </c>
      <c r="H42" s="71" t="s">
        <v>141</v>
      </c>
      <c r="I42" s="71" t="s">
        <v>241</v>
      </c>
      <c r="J42" s="71" t="s">
        <v>242</v>
      </c>
      <c r="K42" s="71"/>
      <c r="L42" s="71"/>
      <c r="M42" s="71"/>
      <c r="N42" s="76" t="s">
        <v>227</v>
      </c>
    </row>
    <row r="43" spans="2:14" x14ac:dyDescent="0.4">
      <c r="F43" s="9" t="s">
        <v>244</v>
      </c>
    </row>
    <row r="44" spans="2:14" ht="8.25" customHeight="1" x14ac:dyDescent="0.4"/>
    <row r="45" spans="2:14" ht="33.75" customHeight="1" x14ac:dyDescent="0.4">
      <c r="B45" s="167" t="s">
        <v>274</v>
      </c>
      <c r="C45" s="163"/>
      <c r="D45" s="162" t="s">
        <v>256</v>
      </c>
      <c r="E45" s="168"/>
      <c r="F45" s="168"/>
      <c r="G45" s="168"/>
      <c r="H45" s="168"/>
      <c r="I45" s="168"/>
      <c r="J45" s="168"/>
      <c r="K45" s="168"/>
      <c r="L45" s="168"/>
      <c r="M45" s="168"/>
      <c r="N45" s="168"/>
    </row>
    <row r="48" spans="2:14" x14ac:dyDescent="0.4">
      <c r="B48" s="4" t="s">
        <v>257</v>
      </c>
    </row>
    <row r="50" spans="2:14" x14ac:dyDescent="0.4">
      <c r="B50" s="156" t="s">
        <v>191</v>
      </c>
      <c r="C50" s="157" t="s">
        <v>184</v>
      </c>
      <c r="D50" s="156" t="s">
        <v>186</v>
      </c>
      <c r="E50" s="156" t="s">
        <v>185</v>
      </c>
      <c r="F50" s="156" t="s">
        <v>187</v>
      </c>
      <c r="G50" s="156" t="s">
        <v>188</v>
      </c>
      <c r="H50" s="156" t="s">
        <v>203</v>
      </c>
      <c r="I50" s="156" t="s">
        <v>189</v>
      </c>
      <c r="J50" s="161" t="s">
        <v>223</v>
      </c>
      <c r="K50" s="161"/>
      <c r="L50" s="161"/>
      <c r="M50" s="161"/>
      <c r="N50" s="157" t="s">
        <v>190</v>
      </c>
    </row>
    <row r="51" spans="2:14" x14ac:dyDescent="0.4">
      <c r="B51" s="156"/>
      <c r="C51" s="157"/>
      <c r="D51" s="156"/>
      <c r="E51" s="156"/>
      <c r="F51" s="156"/>
      <c r="G51" s="156"/>
      <c r="H51" s="156"/>
      <c r="I51" s="156"/>
      <c r="J51" s="79" t="s">
        <v>258</v>
      </c>
      <c r="K51" s="79" t="s">
        <v>259</v>
      </c>
      <c r="L51" s="79" t="s">
        <v>260</v>
      </c>
      <c r="M51" s="79"/>
      <c r="N51" s="157"/>
    </row>
    <row r="52" spans="2:14" ht="16.5" customHeight="1" x14ac:dyDescent="0.4">
      <c r="B52" s="158" t="s">
        <v>183</v>
      </c>
      <c r="C52" s="76" t="s">
        <v>207</v>
      </c>
      <c r="D52" s="71" t="s">
        <v>195</v>
      </c>
      <c r="E52" s="71" t="s">
        <v>56</v>
      </c>
      <c r="F52" s="71" t="s">
        <v>56</v>
      </c>
      <c r="G52" s="71" t="s">
        <v>56</v>
      </c>
      <c r="H52" s="71" t="s">
        <v>56</v>
      </c>
      <c r="I52" s="71" t="s">
        <v>56</v>
      </c>
      <c r="J52" s="71" t="s">
        <v>242</v>
      </c>
      <c r="K52" s="71" t="s">
        <v>242</v>
      </c>
      <c r="L52" s="71"/>
      <c r="M52" s="71"/>
      <c r="N52" s="76"/>
    </row>
    <row r="53" spans="2:14" ht="16.5" customHeight="1" x14ac:dyDescent="0.4">
      <c r="B53" s="159"/>
      <c r="C53" s="76" t="s">
        <v>277</v>
      </c>
      <c r="D53" s="71" t="s">
        <v>196</v>
      </c>
      <c r="E53" s="71" t="s">
        <v>56</v>
      </c>
      <c r="F53" s="71" t="s">
        <v>56</v>
      </c>
      <c r="G53" s="71" t="s">
        <v>56</v>
      </c>
      <c r="H53" s="71" t="s">
        <v>56</v>
      </c>
      <c r="I53" s="71" t="s">
        <v>56</v>
      </c>
      <c r="J53" s="71"/>
      <c r="K53" s="71"/>
      <c r="L53" s="71" t="s">
        <v>242</v>
      </c>
      <c r="M53" s="71"/>
      <c r="N53" s="76"/>
    </row>
    <row r="54" spans="2:14" x14ac:dyDescent="0.4">
      <c r="B54" s="159"/>
      <c r="C54" s="76" t="s">
        <v>208</v>
      </c>
      <c r="D54" s="71" t="s">
        <v>196</v>
      </c>
      <c r="E54" s="71" t="s">
        <v>56</v>
      </c>
      <c r="F54" s="71" t="s">
        <v>56</v>
      </c>
      <c r="G54" s="71" t="s">
        <v>56</v>
      </c>
      <c r="H54" s="71" t="s">
        <v>56</v>
      </c>
      <c r="I54" s="71" t="s">
        <v>56</v>
      </c>
      <c r="J54" s="71" t="s">
        <v>242</v>
      </c>
      <c r="K54" s="71" t="s">
        <v>242</v>
      </c>
      <c r="L54" s="71" t="s">
        <v>242</v>
      </c>
      <c r="M54" s="71"/>
      <c r="N54" s="76"/>
    </row>
    <row r="55" spans="2:14" x14ac:dyDescent="0.4">
      <c r="B55" s="159"/>
      <c r="C55" s="76" t="s">
        <v>209</v>
      </c>
      <c r="D55" s="71" t="s">
        <v>205</v>
      </c>
      <c r="E55" s="71" t="s">
        <v>56</v>
      </c>
      <c r="F55" s="71" t="s">
        <v>56</v>
      </c>
      <c r="G55" s="71" t="s">
        <v>56</v>
      </c>
      <c r="H55" s="71" t="s">
        <v>141</v>
      </c>
      <c r="I55" s="71" t="s">
        <v>56</v>
      </c>
      <c r="J55" s="71" t="s">
        <v>242</v>
      </c>
      <c r="K55" s="71" t="s">
        <v>242</v>
      </c>
      <c r="L55" s="71"/>
      <c r="M55" s="71"/>
      <c r="N55" s="76"/>
    </row>
    <row r="56" spans="2:14" x14ac:dyDescent="0.4">
      <c r="B56" s="160"/>
      <c r="C56" s="76" t="s">
        <v>210</v>
      </c>
      <c r="D56" s="71" t="s">
        <v>199</v>
      </c>
      <c r="E56" s="71">
        <v>1</v>
      </c>
      <c r="F56" s="71" t="s">
        <v>141</v>
      </c>
      <c r="G56" s="71" t="s">
        <v>56</v>
      </c>
      <c r="H56" s="71" t="s">
        <v>141</v>
      </c>
      <c r="I56" s="71" t="s">
        <v>56</v>
      </c>
      <c r="J56" s="71"/>
      <c r="K56" s="71"/>
      <c r="L56" s="71" t="s">
        <v>242</v>
      </c>
      <c r="M56" s="71"/>
      <c r="N56" s="76"/>
    </row>
    <row r="57" spans="2:14" x14ac:dyDescent="0.4">
      <c r="B57" s="158" t="s">
        <v>211</v>
      </c>
      <c r="C57" s="76" t="s">
        <v>261</v>
      </c>
      <c r="D57" s="71" t="s">
        <v>212</v>
      </c>
      <c r="E57" s="71">
        <v>2</v>
      </c>
      <c r="F57" s="71" t="s">
        <v>141</v>
      </c>
      <c r="G57" s="71" t="s">
        <v>141</v>
      </c>
      <c r="H57" s="71" t="s">
        <v>141</v>
      </c>
      <c r="I57" s="71" t="s">
        <v>156</v>
      </c>
      <c r="J57" s="71" t="s">
        <v>242</v>
      </c>
      <c r="K57" s="71" t="s">
        <v>242</v>
      </c>
      <c r="L57" s="71"/>
      <c r="M57" s="71"/>
      <c r="N57" s="76"/>
    </row>
    <row r="58" spans="2:14" x14ac:dyDescent="0.4">
      <c r="B58" s="159"/>
      <c r="C58" s="76" t="s">
        <v>263</v>
      </c>
      <c r="D58" s="71" t="s">
        <v>212</v>
      </c>
      <c r="E58" s="78" t="s">
        <v>264</v>
      </c>
      <c r="F58" s="71" t="s">
        <v>141</v>
      </c>
      <c r="G58" s="71" t="s">
        <v>141</v>
      </c>
      <c r="H58" s="71" t="s">
        <v>141</v>
      </c>
      <c r="I58" s="71" t="s">
        <v>156</v>
      </c>
      <c r="J58" s="71" t="s">
        <v>242</v>
      </c>
      <c r="K58" s="71" t="s">
        <v>242</v>
      </c>
      <c r="L58" s="71"/>
      <c r="M58" s="71"/>
      <c r="N58" s="76"/>
    </row>
    <row r="59" spans="2:14" x14ac:dyDescent="0.4">
      <c r="B59" s="159"/>
      <c r="C59" s="76" t="s">
        <v>265</v>
      </c>
      <c r="D59" s="71" t="s">
        <v>212</v>
      </c>
      <c r="E59" s="71">
        <v>3</v>
      </c>
      <c r="F59" s="71" t="s">
        <v>141</v>
      </c>
      <c r="G59" s="71" t="s">
        <v>141</v>
      </c>
      <c r="H59" s="71" t="s">
        <v>141</v>
      </c>
      <c r="I59" s="71" t="s">
        <v>156</v>
      </c>
      <c r="J59" s="71" t="s">
        <v>242</v>
      </c>
      <c r="K59" s="71" t="s">
        <v>242</v>
      </c>
      <c r="L59" s="71"/>
      <c r="M59" s="71"/>
      <c r="N59" s="76"/>
    </row>
    <row r="60" spans="2:14" x14ac:dyDescent="0.4">
      <c r="B60" s="159"/>
      <c r="C60" s="76" t="s">
        <v>266</v>
      </c>
      <c r="D60" s="71" t="s">
        <v>212</v>
      </c>
      <c r="E60" s="78" t="s">
        <v>267</v>
      </c>
      <c r="F60" s="71" t="s">
        <v>141</v>
      </c>
      <c r="G60" s="71" t="s">
        <v>141</v>
      </c>
      <c r="H60" s="71" t="s">
        <v>141</v>
      </c>
      <c r="I60" s="71" t="s">
        <v>156</v>
      </c>
      <c r="J60" s="71"/>
      <c r="K60" s="71"/>
      <c r="L60" s="71" t="s">
        <v>242</v>
      </c>
      <c r="M60" s="71"/>
      <c r="N60" s="76"/>
    </row>
    <row r="61" spans="2:14" x14ac:dyDescent="0.4">
      <c r="B61" s="160"/>
      <c r="C61" s="76" t="s">
        <v>268</v>
      </c>
      <c r="D61" s="71" t="s">
        <v>212</v>
      </c>
      <c r="E61" s="78" t="s">
        <v>264</v>
      </c>
      <c r="F61" s="71" t="s">
        <v>141</v>
      </c>
      <c r="G61" s="71" t="s">
        <v>141</v>
      </c>
      <c r="H61" s="71" t="s">
        <v>141</v>
      </c>
      <c r="I61" s="71" t="s">
        <v>156</v>
      </c>
      <c r="J61" s="71"/>
      <c r="K61" s="71"/>
      <c r="L61" s="71" t="s">
        <v>242</v>
      </c>
      <c r="M61" s="71"/>
      <c r="N61" s="76"/>
    </row>
    <row r="62" spans="2:14" x14ac:dyDescent="0.4">
      <c r="B62" s="158" t="s">
        <v>226</v>
      </c>
      <c r="C62" s="76" t="s">
        <v>269</v>
      </c>
      <c r="D62" s="71" t="s">
        <v>212</v>
      </c>
      <c r="E62" s="78" t="s">
        <v>214</v>
      </c>
      <c r="F62" s="71" t="s">
        <v>141</v>
      </c>
      <c r="G62" s="71" t="s">
        <v>141</v>
      </c>
      <c r="H62" s="71" t="s">
        <v>141</v>
      </c>
      <c r="I62" s="71" t="s">
        <v>141</v>
      </c>
      <c r="J62" s="71" t="s">
        <v>242</v>
      </c>
      <c r="K62" s="71" t="s">
        <v>242</v>
      </c>
      <c r="L62" s="71" t="s">
        <v>242</v>
      </c>
      <c r="M62" s="71"/>
      <c r="N62" s="76"/>
    </row>
    <row r="63" spans="2:14" x14ac:dyDescent="0.4">
      <c r="B63" s="159"/>
      <c r="C63" s="76" t="s">
        <v>270</v>
      </c>
      <c r="D63" s="71" t="s">
        <v>212</v>
      </c>
      <c r="E63" s="78" t="s">
        <v>214</v>
      </c>
      <c r="F63" s="71" t="s">
        <v>141</v>
      </c>
      <c r="G63" s="71" t="s">
        <v>141</v>
      </c>
      <c r="H63" s="71" t="s">
        <v>141</v>
      </c>
      <c r="I63" s="71" t="s">
        <v>141</v>
      </c>
      <c r="J63" s="71" t="s">
        <v>242</v>
      </c>
      <c r="K63" s="71" t="s">
        <v>242</v>
      </c>
      <c r="L63" s="71"/>
      <c r="M63" s="71"/>
      <c r="N63" s="76"/>
    </row>
    <row r="64" spans="2:14" x14ac:dyDescent="0.4">
      <c r="B64" s="160"/>
      <c r="C64" s="76" t="s">
        <v>270</v>
      </c>
      <c r="D64" s="71" t="s">
        <v>212</v>
      </c>
      <c r="E64" s="78" t="s">
        <v>264</v>
      </c>
      <c r="F64" s="71" t="s">
        <v>141</v>
      </c>
      <c r="G64" s="71" t="s">
        <v>141</v>
      </c>
      <c r="H64" s="71" t="s">
        <v>141</v>
      </c>
      <c r="I64" s="71" t="s">
        <v>141</v>
      </c>
      <c r="J64" s="71"/>
      <c r="K64" s="71"/>
      <c r="L64" s="71" t="s">
        <v>242</v>
      </c>
      <c r="M64" s="71"/>
      <c r="N64" s="76"/>
    </row>
    <row r="65" spans="2:14" x14ac:dyDescent="0.4">
      <c r="B65" s="158" t="s">
        <v>228</v>
      </c>
      <c r="C65" s="76" t="s">
        <v>271</v>
      </c>
      <c r="D65" s="71" t="s">
        <v>212</v>
      </c>
      <c r="E65" s="78" t="s">
        <v>214</v>
      </c>
      <c r="F65" s="71" t="s">
        <v>141</v>
      </c>
      <c r="G65" s="71" t="s">
        <v>141</v>
      </c>
      <c r="H65" s="71" t="s">
        <v>141</v>
      </c>
      <c r="I65" s="71" t="s">
        <v>241</v>
      </c>
      <c r="J65" s="71" t="s">
        <v>242</v>
      </c>
      <c r="K65" s="71" t="s">
        <v>242</v>
      </c>
      <c r="L65" s="71"/>
      <c r="M65" s="71"/>
      <c r="N65" s="76" t="s">
        <v>272</v>
      </c>
    </row>
    <row r="66" spans="2:14" x14ac:dyDescent="0.4">
      <c r="B66" s="159"/>
      <c r="C66" s="76" t="s">
        <v>222</v>
      </c>
      <c r="D66" s="71" t="s">
        <v>212</v>
      </c>
      <c r="E66" s="78" t="s">
        <v>214</v>
      </c>
      <c r="F66" s="71" t="s">
        <v>141</v>
      </c>
      <c r="G66" s="71" t="s">
        <v>141</v>
      </c>
      <c r="H66" s="71" t="s">
        <v>141</v>
      </c>
      <c r="I66" s="71" t="s">
        <v>241</v>
      </c>
      <c r="J66" s="71" t="s">
        <v>242</v>
      </c>
      <c r="K66" s="71" t="s">
        <v>242</v>
      </c>
      <c r="L66" s="71"/>
      <c r="M66" s="71"/>
      <c r="N66" s="76" t="s">
        <v>272</v>
      </c>
    </row>
    <row r="67" spans="2:14" x14ac:dyDescent="0.4">
      <c r="B67" s="160"/>
      <c r="C67" s="76" t="s">
        <v>273</v>
      </c>
      <c r="D67" s="71" t="s">
        <v>212</v>
      </c>
      <c r="E67" s="78" t="s">
        <v>214</v>
      </c>
      <c r="F67" s="71" t="s">
        <v>141</v>
      </c>
      <c r="G67" s="71" t="s">
        <v>141</v>
      </c>
      <c r="H67" s="71" t="s">
        <v>141</v>
      </c>
      <c r="I67" s="71" t="s">
        <v>241</v>
      </c>
      <c r="J67" s="71" t="s">
        <v>242</v>
      </c>
      <c r="K67" s="71" t="s">
        <v>242</v>
      </c>
      <c r="L67" s="71"/>
      <c r="M67" s="71"/>
      <c r="N67" s="76" t="s">
        <v>272</v>
      </c>
    </row>
    <row r="68" spans="2:14" x14ac:dyDescent="0.4">
      <c r="F68" s="9" t="s">
        <v>244</v>
      </c>
    </row>
    <row r="69" spans="2:14" ht="8.25" customHeight="1" x14ac:dyDescent="0.4"/>
    <row r="70" spans="2:14" x14ac:dyDescent="0.4">
      <c r="B70" s="163" t="s">
        <v>275</v>
      </c>
      <c r="C70" s="163"/>
      <c r="D70" s="168" t="s">
        <v>276</v>
      </c>
      <c r="E70" s="168"/>
      <c r="F70" s="168"/>
      <c r="G70" s="168"/>
      <c r="H70" s="168"/>
      <c r="I70" s="168"/>
      <c r="J70" s="168"/>
      <c r="K70" s="168"/>
      <c r="L70" s="168"/>
      <c r="M70" s="168"/>
      <c r="N70" s="168"/>
    </row>
  </sheetData>
  <mergeCells count="46">
    <mergeCell ref="J50:M50"/>
    <mergeCell ref="N50:N51"/>
    <mergeCell ref="B33:B37"/>
    <mergeCell ref="B70:C70"/>
    <mergeCell ref="D70:N70"/>
    <mergeCell ref="B57:B61"/>
    <mergeCell ref="B62:B64"/>
    <mergeCell ref="B65:B67"/>
    <mergeCell ref="N4:N5"/>
    <mergeCell ref="N31:N32"/>
    <mergeCell ref="B50:B51"/>
    <mergeCell ref="C50:C51"/>
    <mergeCell ref="D50:D51"/>
    <mergeCell ref="E50:E51"/>
    <mergeCell ref="F50:F51"/>
    <mergeCell ref="G50:G51"/>
    <mergeCell ref="H50:H51"/>
    <mergeCell ref="I50:I51"/>
    <mergeCell ref="H31:H32"/>
    <mergeCell ref="I31:I32"/>
    <mergeCell ref="J31:M31"/>
    <mergeCell ref="B38:B40"/>
    <mergeCell ref="B45:C45"/>
    <mergeCell ref="D45:N45"/>
    <mergeCell ref="G31:G32"/>
    <mergeCell ref="D27:N27"/>
    <mergeCell ref="B27:C27"/>
    <mergeCell ref="B6:B10"/>
    <mergeCell ref="B11:B18"/>
    <mergeCell ref="B19:B22"/>
    <mergeCell ref="B23:B24"/>
    <mergeCell ref="B31:B32"/>
    <mergeCell ref="C31:C32"/>
    <mergeCell ref="D31:D32"/>
    <mergeCell ref="E31:E32"/>
    <mergeCell ref="F31:F32"/>
    <mergeCell ref="J4:M4"/>
    <mergeCell ref="I4:I5"/>
    <mergeCell ref="H4:H5"/>
    <mergeCell ref="G4:G5"/>
    <mergeCell ref="F4:F5"/>
    <mergeCell ref="E4:E5"/>
    <mergeCell ref="D4:D5"/>
    <mergeCell ref="C4:C5"/>
    <mergeCell ref="B4:B5"/>
    <mergeCell ref="B52:B56"/>
  </mergeCells>
  <phoneticPr fontId="2"/>
  <pageMargins left="0.70866141732283472" right="0.70866141732283472" top="0.74803149606299213" bottom="0.74803149606299213" header="0.31496062992125984" footer="0.31496062992125984"/>
  <pageSetup paperSize="9" orientation="landscape" r:id="rId1"/>
  <rowBreaks count="2" manualBreakCount="2">
    <brk id="27" max="13" man="1"/>
    <brk id="46"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4E3E-052E-4475-928D-970959CF31B9}">
  <dimension ref="B2:D20"/>
  <sheetViews>
    <sheetView workbookViewId="0">
      <selection activeCell="D15" sqref="D15"/>
    </sheetView>
  </sheetViews>
  <sheetFormatPr defaultColWidth="9" defaultRowHeight="16.5" x14ac:dyDescent="0.4"/>
  <cols>
    <col min="1" max="2" width="9" style="4"/>
    <col min="3" max="3" width="19.625" style="4" customWidth="1"/>
    <col min="4" max="4" width="30.375" style="4" customWidth="1"/>
    <col min="5" max="16384" width="9" style="4"/>
  </cols>
  <sheetData>
    <row r="2" spans="2:4" x14ac:dyDescent="0.4">
      <c r="B2" s="4" t="s">
        <v>2</v>
      </c>
      <c r="D2" s="5" t="s">
        <v>6</v>
      </c>
    </row>
    <row r="3" spans="2:4" x14ac:dyDescent="0.4">
      <c r="D3" s="5" t="s">
        <v>9</v>
      </c>
    </row>
    <row r="5" spans="2:4" x14ac:dyDescent="0.4">
      <c r="C5" s="4" t="s">
        <v>0</v>
      </c>
      <c r="D5" s="5" t="s">
        <v>56</v>
      </c>
    </row>
    <row r="6" spans="2:4" x14ac:dyDescent="0.4">
      <c r="B6" s="4" t="s">
        <v>1</v>
      </c>
      <c r="D6" s="5" t="s">
        <v>3</v>
      </c>
    </row>
    <row r="7" spans="2:4" x14ac:dyDescent="0.4">
      <c r="D7" s="5" t="s">
        <v>19</v>
      </c>
    </row>
    <row r="8" spans="2:4" x14ac:dyDescent="0.4">
      <c r="D8" s="5" t="s">
        <v>18</v>
      </c>
    </row>
    <row r="9" spans="2:4" x14ac:dyDescent="0.4">
      <c r="D9" s="5" t="s">
        <v>29</v>
      </c>
    </row>
    <row r="10" spans="2:4" x14ac:dyDescent="0.4">
      <c r="D10" s="5" t="s">
        <v>20</v>
      </c>
    </row>
    <row r="11" spans="2:4" x14ac:dyDescent="0.4">
      <c r="D11" s="5"/>
    </row>
    <row r="12" spans="2:4" x14ac:dyDescent="0.4">
      <c r="C12" s="4" t="s">
        <v>21</v>
      </c>
      <c r="D12" s="5" t="s">
        <v>56</v>
      </c>
    </row>
    <row r="13" spans="2:4" x14ac:dyDescent="0.4">
      <c r="D13" s="5" t="s">
        <v>24</v>
      </c>
    </row>
    <row r="14" spans="2:4" x14ac:dyDescent="0.4">
      <c r="D14" s="5" t="s">
        <v>27</v>
      </c>
    </row>
    <row r="15" spans="2:4" x14ac:dyDescent="0.4">
      <c r="D15" s="5" t="s">
        <v>28</v>
      </c>
    </row>
    <row r="16" spans="2:4" x14ac:dyDescent="0.4">
      <c r="D16" s="5"/>
    </row>
    <row r="17" spans="3:4" x14ac:dyDescent="0.4">
      <c r="C17" s="4" t="s">
        <v>23</v>
      </c>
      <c r="D17" s="5" t="s">
        <v>56</v>
      </c>
    </row>
    <row r="18" spans="3:4" x14ac:dyDescent="0.4">
      <c r="D18" s="5" t="s">
        <v>26</v>
      </c>
    </row>
    <row r="19" spans="3:4" x14ac:dyDescent="0.4">
      <c r="D19" s="5" t="s">
        <v>120</v>
      </c>
    </row>
    <row r="20" spans="3:4" x14ac:dyDescent="0.4">
      <c r="D20" s="5" t="s">
        <v>121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CEC29-9E0F-4EB9-8BA2-79885A9F8F73}">
  <dimension ref="A1:H30"/>
  <sheetViews>
    <sheetView workbookViewId="0">
      <selection activeCell="B5" sqref="B5"/>
    </sheetView>
  </sheetViews>
  <sheetFormatPr defaultRowHeight="18.75" x14ac:dyDescent="0.4"/>
  <cols>
    <col min="2" max="2" width="6.375" style="3" customWidth="1"/>
    <col min="3" max="4" width="9" style="2"/>
    <col min="5" max="5" width="7.875" style="1" customWidth="1"/>
    <col min="6" max="6" width="9" style="1"/>
  </cols>
  <sheetData>
    <row r="1" spans="1:8" x14ac:dyDescent="0.4">
      <c r="A1" t="s">
        <v>0</v>
      </c>
    </row>
    <row r="3" spans="1:8" x14ac:dyDescent="0.4">
      <c r="B3" s="3" t="str">
        <f>フェリー代試算!F12</f>
        <v>北行</v>
      </c>
      <c r="C3" s="2">
        <f>フェリー代試算!D$8</f>
        <v>45869</v>
      </c>
      <c r="D3" s="1" t="str">
        <f>_xlfn.TEXTJOIN(,,F8:F30)</f>
        <v>B</v>
      </c>
    </row>
    <row r="4" spans="1:8" x14ac:dyDescent="0.4">
      <c r="B4" s="3" t="str">
        <f>フェリー代試算!F14</f>
        <v>北行</v>
      </c>
      <c r="C4" s="2">
        <f>フェリー代試算!D$8</f>
        <v>45869</v>
      </c>
      <c r="D4" s="2" t="str">
        <f>_xlfn.TEXTJOIN(,,G8:G30)</f>
        <v>B</v>
      </c>
    </row>
    <row r="5" spans="1:8" x14ac:dyDescent="0.4">
      <c r="B5" s="3" t="str">
        <f>フェリー代試算!F16</f>
        <v>北行</v>
      </c>
      <c r="C5" s="2">
        <f>フェリー代試算!D$8</f>
        <v>45869</v>
      </c>
      <c r="D5" s="2" t="str">
        <f>_xlfn.TEXTJOIN(,,H8:H30)</f>
        <v>B</v>
      </c>
    </row>
    <row r="7" spans="1:8" x14ac:dyDescent="0.4">
      <c r="B7" s="3" t="s">
        <v>2</v>
      </c>
      <c r="C7" s="2" t="s">
        <v>13</v>
      </c>
      <c r="D7" s="2" t="s">
        <v>14</v>
      </c>
      <c r="E7" s="1" t="s">
        <v>12</v>
      </c>
      <c r="F7" s="1" t="s">
        <v>15</v>
      </c>
      <c r="G7" s="1" t="s">
        <v>16</v>
      </c>
      <c r="H7" s="1" t="s">
        <v>17</v>
      </c>
    </row>
    <row r="8" spans="1:8" x14ac:dyDescent="0.4">
      <c r="B8" s="3" t="s">
        <v>6</v>
      </c>
      <c r="C8" s="2">
        <v>45748</v>
      </c>
      <c r="D8" s="2">
        <v>45771</v>
      </c>
      <c r="E8" s="1" t="s">
        <v>4</v>
      </c>
      <c r="F8" s="1" t="str">
        <f>IF($B$3=B8,IF($C$3&gt;=$C8,IF($C$3&lt;=D8,E8,""),""),"")</f>
        <v/>
      </c>
      <c r="G8" s="1" t="str">
        <f>IF($B$4=$B8,IF($C$4&gt;=$C8,IF($C$4&lt;=$D8,$E8,""),""),"")</f>
        <v/>
      </c>
      <c r="H8" s="1" t="str">
        <f>IF($B$5=$B8,IF($C$5&gt;=$C8,IF($C$5&lt;=$D8,$E8,""),""),"")</f>
        <v/>
      </c>
    </row>
    <row r="9" spans="1:8" x14ac:dyDescent="0.4">
      <c r="B9" s="3" t="s">
        <v>6</v>
      </c>
      <c r="C9" s="2">
        <v>45772</v>
      </c>
      <c r="D9" s="2">
        <v>45780</v>
      </c>
      <c r="E9" s="1" t="s">
        <v>5</v>
      </c>
      <c r="F9" s="1" t="str">
        <f t="shared" ref="F9:F30" si="0">IF($B$3=B9,IF($C$3&gt;=$C9,IF($C$3&lt;=D9,E9,""),""),"")</f>
        <v/>
      </c>
      <c r="G9" s="1" t="str">
        <f t="shared" ref="G9:G30" si="1">IF($B$4=$B9,IF($C$4&gt;=$C9,IF($C$4&lt;=$D9,$E9,""),""),"")</f>
        <v/>
      </c>
      <c r="H9" s="1" t="str">
        <f t="shared" ref="H9:H30" si="2">IF($B$5=$B9,IF($C$5&gt;=$C9,IF($C$5&lt;=$D9,$E9,""),""),"")</f>
        <v/>
      </c>
    </row>
    <row r="10" spans="1:8" x14ac:dyDescent="0.4">
      <c r="B10" s="3" t="s">
        <v>6</v>
      </c>
      <c r="C10" s="2">
        <v>45781</v>
      </c>
      <c r="D10" s="2">
        <v>45782</v>
      </c>
      <c r="E10" s="1" t="s">
        <v>7</v>
      </c>
      <c r="F10" s="1" t="str">
        <f t="shared" si="0"/>
        <v/>
      </c>
      <c r="G10" s="1" t="str">
        <f t="shared" si="1"/>
        <v/>
      </c>
      <c r="H10" s="1" t="str">
        <f t="shared" si="2"/>
        <v/>
      </c>
    </row>
    <row r="11" spans="1:8" x14ac:dyDescent="0.4">
      <c r="B11" s="3" t="s">
        <v>6</v>
      </c>
      <c r="C11" s="2">
        <v>45783</v>
      </c>
      <c r="D11" s="2">
        <v>45783</v>
      </c>
      <c r="E11" s="1" t="s">
        <v>5</v>
      </c>
      <c r="F11" s="1" t="str">
        <f t="shared" si="0"/>
        <v/>
      </c>
      <c r="G11" s="1" t="str">
        <f t="shared" si="1"/>
        <v/>
      </c>
      <c r="H11" s="1" t="str">
        <f t="shared" si="2"/>
        <v/>
      </c>
    </row>
    <row r="12" spans="1:8" x14ac:dyDescent="0.4">
      <c r="B12" s="3" t="s">
        <v>6</v>
      </c>
      <c r="C12" s="2">
        <v>45784</v>
      </c>
      <c r="D12" s="2">
        <v>45838</v>
      </c>
      <c r="E12" s="1" t="s">
        <v>4</v>
      </c>
      <c r="F12" s="1" t="str">
        <f t="shared" si="0"/>
        <v/>
      </c>
      <c r="G12" s="1" t="str">
        <f t="shared" si="1"/>
        <v/>
      </c>
      <c r="H12" s="1" t="str">
        <f t="shared" si="2"/>
        <v/>
      </c>
    </row>
    <row r="13" spans="1:8" x14ac:dyDescent="0.4">
      <c r="B13" s="3" t="s">
        <v>6</v>
      </c>
      <c r="C13" s="2">
        <v>45839</v>
      </c>
      <c r="D13" s="2">
        <v>45869</v>
      </c>
      <c r="E13" s="1" t="s">
        <v>5</v>
      </c>
      <c r="F13" s="1" t="str">
        <f t="shared" si="0"/>
        <v>B</v>
      </c>
      <c r="G13" s="1" t="str">
        <f t="shared" si="1"/>
        <v>B</v>
      </c>
      <c r="H13" s="1" t="str">
        <f t="shared" si="2"/>
        <v>B</v>
      </c>
    </row>
    <row r="14" spans="1:8" x14ac:dyDescent="0.4">
      <c r="B14" s="3" t="s">
        <v>6</v>
      </c>
      <c r="C14" s="2">
        <v>45870</v>
      </c>
      <c r="D14" s="2">
        <v>45872</v>
      </c>
      <c r="E14" s="1" t="s">
        <v>8</v>
      </c>
      <c r="F14" s="1" t="str">
        <f t="shared" si="0"/>
        <v/>
      </c>
      <c r="G14" s="1" t="str">
        <f t="shared" si="1"/>
        <v/>
      </c>
      <c r="H14" s="1" t="str">
        <f t="shared" si="2"/>
        <v/>
      </c>
    </row>
    <row r="15" spans="1:8" x14ac:dyDescent="0.4">
      <c r="B15" s="3" t="s">
        <v>6</v>
      </c>
      <c r="C15" s="2">
        <v>45873</v>
      </c>
      <c r="D15" s="2">
        <v>45876</v>
      </c>
      <c r="E15" s="1" t="s">
        <v>7</v>
      </c>
      <c r="F15" s="1" t="str">
        <f t="shared" si="0"/>
        <v/>
      </c>
      <c r="G15" s="1" t="str">
        <f t="shared" si="1"/>
        <v/>
      </c>
      <c r="H15" s="1" t="str">
        <f t="shared" si="2"/>
        <v/>
      </c>
    </row>
    <row r="16" spans="1:8" x14ac:dyDescent="0.4">
      <c r="B16" s="3" t="s">
        <v>6</v>
      </c>
      <c r="C16" s="2">
        <v>45877</v>
      </c>
      <c r="D16" s="2">
        <v>45885</v>
      </c>
      <c r="E16" s="1" t="s">
        <v>8</v>
      </c>
      <c r="F16" s="1" t="str">
        <f t="shared" si="0"/>
        <v/>
      </c>
      <c r="G16" s="1" t="str">
        <f t="shared" si="1"/>
        <v/>
      </c>
      <c r="H16" s="1" t="str">
        <f t="shared" si="2"/>
        <v/>
      </c>
    </row>
    <row r="17" spans="2:8" x14ac:dyDescent="0.4">
      <c r="B17" s="3" t="s">
        <v>6</v>
      </c>
      <c r="C17" s="2">
        <v>45886</v>
      </c>
      <c r="D17" s="2">
        <v>45886</v>
      </c>
      <c r="E17" s="1" t="s">
        <v>7</v>
      </c>
      <c r="F17" s="1" t="str">
        <f t="shared" si="0"/>
        <v/>
      </c>
      <c r="G17" s="1" t="str">
        <f t="shared" si="1"/>
        <v/>
      </c>
      <c r="H17" s="1" t="str">
        <f t="shared" si="2"/>
        <v/>
      </c>
    </row>
    <row r="18" spans="2:8" x14ac:dyDescent="0.4">
      <c r="B18" s="3" t="s">
        <v>6</v>
      </c>
      <c r="C18" s="2">
        <v>45887</v>
      </c>
      <c r="D18" s="2">
        <v>45900</v>
      </c>
      <c r="E18" s="1" t="s">
        <v>5</v>
      </c>
      <c r="F18" s="1" t="str">
        <f t="shared" si="0"/>
        <v/>
      </c>
      <c r="G18" s="1" t="str">
        <f t="shared" si="1"/>
        <v/>
      </c>
      <c r="H18" s="1" t="str">
        <f t="shared" si="2"/>
        <v/>
      </c>
    </row>
    <row r="19" spans="2:8" x14ac:dyDescent="0.4">
      <c r="B19" s="3" t="s">
        <v>6</v>
      </c>
      <c r="C19" s="2">
        <v>45901</v>
      </c>
      <c r="D19" s="2">
        <v>45930</v>
      </c>
      <c r="E19" s="1" t="s">
        <v>4</v>
      </c>
      <c r="F19" s="1" t="str">
        <f t="shared" si="0"/>
        <v/>
      </c>
      <c r="G19" s="1" t="str">
        <f t="shared" si="1"/>
        <v/>
      </c>
      <c r="H19" s="1" t="str">
        <f t="shared" si="2"/>
        <v/>
      </c>
    </row>
    <row r="20" spans="2:8" x14ac:dyDescent="0.4">
      <c r="B20" s="3" t="s">
        <v>9</v>
      </c>
      <c r="C20" s="2">
        <v>45748</v>
      </c>
      <c r="D20" s="2">
        <v>45771</v>
      </c>
      <c r="E20" s="1" t="s">
        <v>4</v>
      </c>
      <c r="F20" s="1" t="str">
        <f t="shared" si="0"/>
        <v/>
      </c>
      <c r="G20" s="1" t="str">
        <f t="shared" si="1"/>
        <v/>
      </c>
      <c r="H20" s="1" t="str">
        <f t="shared" si="2"/>
        <v/>
      </c>
    </row>
    <row r="21" spans="2:8" x14ac:dyDescent="0.4">
      <c r="B21" s="3" t="s">
        <v>9</v>
      </c>
      <c r="C21" s="2">
        <v>45772</v>
      </c>
      <c r="D21" s="2">
        <v>45780</v>
      </c>
      <c r="E21" s="1" t="s">
        <v>5</v>
      </c>
      <c r="F21" s="1" t="str">
        <f t="shared" si="0"/>
        <v/>
      </c>
      <c r="G21" s="1" t="str">
        <f t="shared" si="1"/>
        <v/>
      </c>
      <c r="H21" s="1" t="str">
        <f t="shared" si="2"/>
        <v/>
      </c>
    </row>
    <row r="22" spans="2:8" x14ac:dyDescent="0.4">
      <c r="B22" s="3" t="s">
        <v>9</v>
      </c>
      <c r="C22" s="2">
        <v>45781</v>
      </c>
      <c r="D22" s="2">
        <v>45782</v>
      </c>
      <c r="E22" s="1" t="s">
        <v>7</v>
      </c>
      <c r="F22" s="1" t="str">
        <f t="shared" si="0"/>
        <v/>
      </c>
      <c r="G22" s="1" t="str">
        <f t="shared" si="1"/>
        <v/>
      </c>
      <c r="H22" s="1" t="str">
        <f t="shared" si="2"/>
        <v/>
      </c>
    </row>
    <row r="23" spans="2:8" x14ac:dyDescent="0.4">
      <c r="B23" s="3" t="s">
        <v>9</v>
      </c>
      <c r="C23" s="2">
        <v>45783</v>
      </c>
      <c r="D23" s="2">
        <v>45783</v>
      </c>
      <c r="E23" s="1" t="s">
        <v>5</v>
      </c>
      <c r="F23" s="1" t="str">
        <f t="shared" si="0"/>
        <v/>
      </c>
      <c r="G23" s="1" t="str">
        <f t="shared" si="1"/>
        <v/>
      </c>
      <c r="H23" s="1" t="str">
        <f t="shared" si="2"/>
        <v/>
      </c>
    </row>
    <row r="24" spans="2:8" x14ac:dyDescent="0.4">
      <c r="B24" s="3" t="s">
        <v>9</v>
      </c>
      <c r="C24" s="2">
        <v>45784</v>
      </c>
      <c r="D24" s="2">
        <v>45838</v>
      </c>
      <c r="E24" s="1" t="s">
        <v>4</v>
      </c>
      <c r="F24" s="1" t="str">
        <f t="shared" si="0"/>
        <v/>
      </c>
      <c r="G24" s="1" t="str">
        <f t="shared" si="1"/>
        <v/>
      </c>
      <c r="H24" s="1" t="str">
        <f t="shared" si="2"/>
        <v/>
      </c>
    </row>
    <row r="25" spans="2:8" x14ac:dyDescent="0.4">
      <c r="B25" s="3" t="s">
        <v>9</v>
      </c>
      <c r="C25" s="2">
        <v>45839</v>
      </c>
      <c r="D25" s="2">
        <v>45874</v>
      </c>
      <c r="E25" s="1" t="s">
        <v>5</v>
      </c>
      <c r="F25" s="1" t="str">
        <f t="shared" si="0"/>
        <v/>
      </c>
      <c r="G25" s="1" t="str">
        <f t="shared" si="1"/>
        <v/>
      </c>
      <c r="H25" s="1" t="str">
        <f t="shared" si="2"/>
        <v/>
      </c>
    </row>
    <row r="26" spans="2:8" x14ac:dyDescent="0.4">
      <c r="B26" s="3" t="s">
        <v>9</v>
      </c>
      <c r="C26" s="2">
        <v>45875</v>
      </c>
      <c r="D26" s="2">
        <v>45877</v>
      </c>
      <c r="E26" s="1" t="s">
        <v>7</v>
      </c>
      <c r="F26" s="1" t="str">
        <f t="shared" si="0"/>
        <v/>
      </c>
      <c r="G26" s="1" t="str">
        <f t="shared" si="1"/>
        <v/>
      </c>
      <c r="H26" s="1" t="str">
        <f t="shared" si="2"/>
        <v/>
      </c>
    </row>
    <row r="27" spans="2:8" x14ac:dyDescent="0.4">
      <c r="B27" s="3" t="s">
        <v>9</v>
      </c>
      <c r="C27" s="2">
        <v>45878</v>
      </c>
      <c r="D27" s="2">
        <v>45886</v>
      </c>
      <c r="E27" s="1" t="s">
        <v>8</v>
      </c>
      <c r="F27" s="1" t="str">
        <f t="shared" si="0"/>
        <v/>
      </c>
      <c r="G27" s="1" t="str">
        <f t="shared" si="1"/>
        <v/>
      </c>
      <c r="H27" s="1" t="str">
        <f t="shared" si="2"/>
        <v/>
      </c>
    </row>
    <row r="28" spans="2:8" x14ac:dyDescent="0.4">
      <c r="B28" s="3" t="s">
        <v>9</v>
      </c>
      <c r="C28" s="2">
        <v>45887</v>
      </c>
      <c r="D28" s="2">
        <v>45888</v>
      </c>
      <c r="E28" s="1" t="s">
        <v>7</v>
      </c>
      <c r="F28" s="1" t="str">
        <f t="shared" si="0"/>
        <v/>
      </c>
      <c r="G28" s="1" t="str">
        <f t="shared" si="1"/>
        <v/>
      </c>
      <c r="H28" s="1" t="str">
        <f t="shared" si="2"/>
        <v/>
      </c>
    </row>
    <row r="29" spans="2:8" x14ac:dyDescent="0.4">
      <c r="B29" s="3" t="s">
        <v>9</v>
      </c>
      <c r="C29" s="2">
        <v>45889</v>
      </c>
      <c r="D29" s="2">
        <v>45900</v>
      </c>
      <c r="E29" s="1" t="s">
        <v>5</v>
      </c>
      <c r="F29" s="1" t="str">
        <f t="shared" si="0"/>
        <v/>
      </c>
      <c r="G29" s="1" t="str">
        <f t="shared" si="1"/>
        <v/>
      </c>
      <c r="H29" s="1" t="str">
        <f t="shared" si="2"/>
        <v/>
      </c>
    </row>
    <row r="30" spans="2:8" x14ac:dyDescent="0.4">
      <c r="B30" s="3" t="s">
        <v>9</v>
      </c>
      <c r="C30" s="2">
        <v>45901</v>
      </c>
      <c r="D30" s="2">
        <v>45930</v>
      </c>
      <c r="E30" s="1" t="s">
        <v>4</v>
      </c>
      <c r="F30" s="1" t="str">
        <f t="shared" si="0"/>
        <v/>
      </c>
      <c r="G30" s="1" t="str">
        <f t="shared" si="1"/>
        <v/>
      </c>
      <c r="H30" s="1" t="str">
        <f t="shared" si="2"/>
        <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CAF6-3357-4E39-AC83-A4B3BB8A8B52}">
  <dimension ref="A1:H49"/>
  <sheetViews>
    <sheetView workbookViewId="0">
      <selection activeCell="G28" sqref="G28"/>
    </sheetView>
  </sheetViews>
  <sheetFormatPr defaultRowHeight="18.75" x14ac:dyDescent="0.4"/>
  <cols>
    <col min="2" max="2" width="6.375" style="3" customWidth="1"/>
    <col min="3" max="4" width="9" style="2"/>
    <col min="5" max="5" width="7.875" style="1" customWidth="1"/>
    <col min="6" max="6" width="9" style="1"/>
  </cols>
  <sheetData>
    <row r="1" spans="1:8" x14ac:dyDescent="0.4">
      <c r="A1" t="s">
        <v>21</v>
      </c>
    </row>
    <row r="3" spans="1:8" x14ac:dyDescent="0.4">
      <c r="B3" s="3" t="str">
        <f>フェリー代試算!F18</f>
        <v>北行</v>
      </c>
      <c r="C3" s="2">
        <f>フェリー代試算!D$8</f>
        <v>45869</v>
      </c>
      <c r="D3" s="1" t="str">
        <f>_xlfn.TEXTJOIN(,,F8:F49)</f>
        <v>D</v>
      </c>
    </row>
    <row r="4" spans="1:8" x14ac:dyDescent="0.4">
      <c r="B4" s="3" t="str">
        <f>フェリー代試算!F20</f>
        <v>北行</v>
      </c>
      <c r="C4" s="2">
        <f>フェリー代試算!D$8</f>
        <v>45869</v>
      </c>
      <c r="D4" s="2" t="str">
        <f>_xlfn.TEXTJOIN(,,G8:G49)</f>
        <v>D</v>
      </c>
    </row>
    <row r="5" spans="1:8" x14ac:dyDescent="0.4">
      <c r="B5" s="3" t="str">
        <f>フェリー代試算!F22</f>
        <v>北行</v>
      </c>
      <c r="C5" s="2">
        <f>フェリー代試算!D$8</f>
        <v>45869</v>
      </c>
      <c r="D5" s="2" t="str">
        <f>_xlfn.TEXTJOIN(,,H8:H49)</f>
        <v>D</v>
      </c>
    </row>
    <row r="7" spans="1:8" x14ac:dyDescent="0.4">
      <c r="B7" s="3" t="s">
        <v>2</v>
      </c>
      <c r="C7" s="2" t="s">
        <v>13</v>
      </c>
      <c r="D7" s="2" t="s">
        <v>14</v>
      </c>
      <c r="E7" s="1" t="s">
        <v>12</v>
      </c>
      <c r="F7" s="1" t="s">
        <v>15</v>
      </c>
      <c r="G7" s="1" t="s">
        <v>16</v>
      </c>
      <c r="H7" s="1" t="s">
        <v>17</v>
      </c>
    </row>
    <row r="8" spans="1:8" x14ac:dyDescent="0.4">
      <c r="B8" s="3" t="s">
        <v>6</v>
      </c>
      <c r="C8" s="2">
        <v>45755</v>
      </c>
      <c r="D8" s="2">
        <v>45764</v>
      </c>
      <c r="E8" s="1" t="s">
        <v>4</v>
      </c>
      <c r="F8" s="1" t="str">
        <f>IF($B$3=B8,IF($C$3&gt;=$C8,IF($C$3&lt;=D8,E8,""),""),"")</f>
        <v/>
      </c>
      <c r="G8" s="1" t="str">
        <f>IF($B$4=$B8,IF($C$4&gt;=$C8,IF($C$4&lt;=$D8,$E8,""),""),"")</f>
        <v/>
      </c>
      <c r="H8" s="1" t="str">
        <f>IF($B$5=$B8,IF($C$5&gt;=$C8,IF($C$5&lt;=$D8,$E8,""),""),"")</f>
        <v/>
      </c>
    </row>
    <row r="9" spans="1:8" x14ac:dyDescent="0.4">
      <c r="B9" s="3" t="s">
        <v>6</v>
      </c>
      <c r="C9" s="2">
        <v>45748</v>
      </c>
      <c r="D9" s="2">
        <v>45754</v>
      </c>
      <c r="E9" s="1" t="s">
        <v>5</v>
      </c>
      <c r="F9" s="1" t="str">
        <f t="shared" ref="F9:F49" si="0">IF($B$3=B9,IF($C$3&gt;=$C9,IF($C$3&lt;=D9,E9,""),""),"")</f>
        <v/>
      </c>
      <c r="G9" s="1" t="str">
        <f t="shared" ref="G9:G49" si="1">IF($B$4=$B9,IF($C$4&gt;=$C9,IF($C$4&lt;=$D9,$E9,""),""),"")</f>
        <v/>
      </c>
      <c r="H9" s="1" t="str">
        <f t="shared" ref="H9:H49" si="2">IF($B$5=$B9,IF($C$5&gt;=$C9,IF($C$5&lt;=$D9,$E9,""),""),"")</f>
        <v/>
      </c>
    </row>
    <row r="10" spans="1:8" x14ac:dyDescent="0.4">
      <c r="B10" s="3" t="s">
        <v>6</v>
      </c>
      <c r="C10" s="2">
        <v>45765</v>
      </c>
      <c r="D10" s="2">
        <v>45768</v>
      </c>
      <c r="E10" s="1" t="s">
        <v>5</v>
      </c>
      <c r="F10" s="1" t="str">
        <f t="shared" si="0"/>
        <v/>
      </c>
      <c r="G10" s="1" t="str">
        <f t="shared" si="1"/>
        <v/>
      </c>
      <c r="H10" s="1" t="str">
        <f t="shared" si="2"/>
        <v/>
      </c>
    </row>
    <row r="11" spans="1:8" x14ac:dyDescent="0.4">
      <c r="B11" s="3" t="s">
        <v>6</v>
      </c>
      <c r="C11" s="2">
        <v>45769</v>
      </c>
      <c r="D11" s="2">
        <v>45771</v>
      </c>
      <c r="E11" s="1" t="s">
        <v>7</v>
      </c>
      <c r="F11" s="1" t="str">
        <f t="shared" si="0"/>
        <v/>
      </c>
      <c r="G11" s="1" t="str">
        <f t="shared" si="1"/>
        <v/>
      </c>
      <c r="H11" s="1" t="str">
        <f t="shared" si="2"/>
        <v/>
      </c>
    </row>
    <row r="12" spans="1:8" x14ac:dyDescent="0.4">
      <c r="B12" s="3" t="s">
        <v>6</v>
      </c>
      <c r="C12" s="2">
        <v>45772</v>
      </c>
      <c r="D12" s="2">
        <v>45774</v>
      </c>
      <c r="E12" s="1" t="s">
        <v>8</v>
      </c>
      <c r="F12" s="1" t="str">
        <f t="shared" si="0"/>
        <v/>
      </c>
      <c r="G12" s="1" t="str">
        <f t="shared" si="1"/>
        <v/>
      </c>
      <c r="H12" s="1" t="str">
        <f t="shared" si="2"/>
        <v/>
      </c>
    </row>
    <row r="13" spans="1:8" x14ac:dyDescent="0.4">
      <c r="B13" s="3" t="s">
        <v>6</v>
      </c>
      <c r="C13" s="2">
        <v>45775</v>
      </c>
      <c r="D13" s="2">
        <v>45778</v>
      </c>
      <c r="E13" s="1" t="s">
        <v>7</v>
      </c>
      <c r="F13" s="1" t="str">
        <f t="shared" si="0"/>
        <v/>
      </c>
      <c r="G13" s="1" t="str">
        <f t="shared" si="1"/>
        <v/>
      </c>
      <c r="H13" s="1" t="str">
        <f t="shared" si="2"/>
        <v/>
      </c>
    </row>
    <row r="14" spans="1:8" x14ac:dyDescent="0.4">
      <c r="B14" s="3" t="s">
        <v>6</v>
      </c>
      <c r="C14" s="2">
        <v>45779</v>
      </c>
      <c r="D14" s="2">
        <v>45780</v>
      </c>
      <c r="E14" s="1" t="s">
        <v>8</v>
      </c>
      <c r="F14" s="1" t="str">
        <f t="shared" si="0"/>
        <v/>
      </c>
      <c r="G14" s="1" t="str">
        <f t="shared" si="1"/>
        <v/>
      </c>
      <c r="H14" s="1" t="str">
        <f t="shared" si="2"/>
        <v/>
      </c>
    </row>
    <row r="15" spans="1:8" x14ac:dyDescent="0.4">
      <c r="B15" s="3" t="s">
        <v>6</v>
      </c>
      <c r="C15" s="2">
        <v>45781</v>
      </c>
      <c r="D15" s="2">
        <v>45782</v>
      </c>
      <c r="E15" s="1" t="s">
        <v>7</v>
      </c>
      <c r="F15" s="1" t="str">
        <f t="shared" si="0"/>
        <v/>
      </c>
      <c r="G15" s="1" t="str">
        <f t="shared" si="1"/>
        <v/>
      </c>
      <c r="H15" s="1" t="str">
        <f t="shared" si="2"/>
        <v/>
      </c>
    </row>
    <row r="16" spans="1:8" x14ac:dyDescent="0.4">
      <c r="B16" s="3" t="s">
        <v>6</v>
      </c>
      <c r="C16" s="2">
        <v>45783</v>
      </c>
      <c r="D16" s="2">
        <v>45827</v>
      </c>
      <c r="E16" s="1" t="s">
        <v>5</v>
      </c>
      <c r="F16" s="1" t="str">
        <f t="shared" si="0"/>
        <v/>
      </c>
      <c r="G16" s="1" t="str">
        <f t="shared" si="1"/>
        <v/>
      </c>
      <c r="H16" s="1" t="str">
        <f t="shared" si="2"/>
        <v/>
      </c>
    </row>
    <row r="17" spans="2:8" x14ac:dyDescent="0.4">
      <c r="B17" s="3" t="s">
        <v>6</v>
      </c>
      <c r="C17" s="2">
        <v>45828</v>
      </c>
      <c r="D17" s="2">
        <v>45855</v>
      </c>
      <c r="E17" s="1" t="s">
        <v>7</v>
      </c>
      <c r="F17" s="1" t="str">
        <f t="shared" si="0"/>
        <v/>
      </c>
      <c r="G17" s="1" t="str">
        <f t="shared" si="1"/>
        <v/>
      </c>
      <c r="H17" s="1" t="str">
        <f t="shared" si="2"/>
        <v/>
      </c>
    </row>
    <row r="18" spans="2:8" x14ac:dyDescent="0.4">
      <c r="B18" s="3" t="s">
        <v>6</v>
      </c>
      <c r="C18" s="2">
        <v>45856</v>
      </c>
      <c r="D18" s="2">
        <v>45869</v>
      </c>
      <c r="E18" s="1" t="s">
        <v>8</v>
      </c>
      <c r="F18" s="1" t="str">
        <f t="shared" si="0"/>
        <v>D</v>
      </c>
      <c r="G18" s="1" t="str">
        <f t="shared" si="1"/>
        <v>D</v>
      </c>
      <c r="H18" s="1" t="str">
        <f t="shared" si="2"/>
        <v>D</v>
      </c>
    </row>
    <row r="19" spans="2:8" x14ac:dyDescent="0.4">
      <c r="B19" s="3" t="s">
        <v>6</v>
      </c>
      <c r="C19" s="2">
        <v>45870</v>
      </c>
      <c r="D19" s="2">
        <v>45872</v>
      </c>
      <c r="E19" s="1" t="s">
        <v>22</v>
      </c>
      <c r="F19" s="1" t="str">
        <f t="shared" si="0"/>
        <v/>
      </c>
      <c r="G19" s="1" t="str">
        <f t="shared" si="1"/>
        <v/>
      </c>
      <c r="H19" s="1" t="str">
        <f t="shared" si="2"/>
        <v/>
      </c>
    </row>
    <row r="20" spans="2:8" x14ac:dyDescent="0.4">
      <c r="B20" s="3" t="s">
        <v>6</v>
      </c>
      <c r="C20" s="2">
        <v>45873</v>
      </c>
      <c r="D20" s="2">
        <v>45875</v>
      </c>
      <c r="E20" s="1" t="s">
        <v>8</v>
      </c>
      <c r="F20" s="1" t="str">
        <f t="shared" si="0"/>
        <v/>
      </c>
      <c r="G20" s="1" t="str">
        <f t="shared" si="1"/>
        <v/>
      </c>
      <c r="H20" s="1" t="str">
        <f t="shared" si="2"/>
        <v/>
      </c>
    </row>
    <row r="21" spans="2:8" x14ac:dyDescent="0.4">
      <c r="B21" s="3" t="s">
        <v>6</v>
      </c>
      <c r="C21" s="2">
        <v>45876</v>
      </c>
      <c r="D21" s="2">
        <v>45882</v>
      </c>
      <c r="E21" s="1" t="s">
        <v>22</v>
      </c>
      <c r="F21" s="1" t="str">
        <f t="shared" si="0"/>
        <v/>
      </c>
      <c r="G21" s="1" t="str">
        <f t="shared" si="1"/>
        <v/>
      </c>
      <c r="H21" s="1" t="str">
        <f t="shared" si="2"/>
        <v/>
      </c>
    </row>
    <row r="22" spans="2:8" x14ac:dyDescent="0.4">
      <c r="B22" s="3" t="s">
        <v>6</v>
      </c>
      <c r="C22" s="2">
        <v>45883</v>
      </c>
      <c r="D22" s="2">
        <v>45887</v>
      </c>
      <c r="E22" s="1" t="s">
        <v>8</v>
      </c>
      <c r="F22" s="1" t="str">
        <f t="shared" si="0"/>
        <v/>
      </c>
      <c r="G22" s="1" t="str">
        <f t="shared" si="1"/>
        <v/>
      </c>
      <c r="H22" s="1" t="str">
        <f t="shared" si="2"/>
        <v/>
      </c>
    </row>
    <row r="23" spans="2:8" x14ac:dyDescent="0.4">
      <c r="B23" s="3" t="s">
        <v>6</v>
      </c>
      <c r="C23" s="2">
        <v>45888</v>
      </c>
      <c r="D23" s="2">
        <v>45894</v>
      </c>
      <c r="E23" s="1" t="s">
        <v>7</v>
      </c>
      <c r="F23" s="1" t="str">
        <f t="shared" si="0"/>
        <v/>
      </c>
      <c r="G23" s="1" t="str">
        <f t="shared" si="1"/>
        <v/>
      </c>
      <c r="H23" s="1" t="str">
        <f t="shared" si="2"/>
        <v/>
      </c>
    </row>
    <row r="24" spans="2:8" x14ac:dyDescent="0.4">
      <c r="B24" s="3" t="s">
        <v>6</v>
      </c>
      <c r="C24" s="2">
        <v>45895</v>
      </c>
      <c r="D24" s="2">
        <v>45910</v>
      </c>
      <c r="E24" s="1" t="s">
        <v>5</v>
      </c>
      <c r="F24" s="1" t="str">
        <f t="shared" si="0"/>
        <v/>
      </c>
      <c r="G24" s="1" t="str">
        <f t="shared" si="1"/>
        <v/>
      </c>
      <c r="H24" s="1" t="str">
        <f t="shared" si="2"/>
        <v/>
      </c>
    </row>
    <row r="25" spans="2:8" x14ac:dyDescent="0.4">
      <c r="B25" s="3" t="s">
        <v>6</v>
      </c>
      <c r="C25" s="2">
        <v>45911</v>
      </c>
      <c r="D25" s="2">
        <v>45915</v>
      </c>
      <c r="E25" s="1" t="s">
        <v>7</v>
      </c>
      <c r="F25" s="1" t="str">
        <f t="shared" si="0"/>
        <v/>
      </c>
      <c r="G25" s="1" t="str">
        <f t="shared" si="1"/>
        <v/>
      </c>
      <c r="H25" s="1" t="str">
        <f t="shared" si="2"/>
        <v/>
      </c>
    </row>
    <row r="26" spans="2:8" x14ac:dyDescent="0.4">
      <c r="B26" s="3" t="s">
        <v>6</v>
      </c>
      <c r="C26" s="2">
        <v>45916</v>
      </c>
      <c r="D26" s="2">
        <v>45918</v>
      </c>
      <c r="E26" s="1" t="s">
        <v>5</v>
      </c>
      <c r="F26" s="1" t="str">
        <f t="shared" si="0"/>
        <v/>
      </c>
      <c r="G26" s="1" t="str">
        <f t="shared" si="1"/>
        <v/>
      </c>
      <c r="H26" s="1" t="str">
        <f t="shared" si="2"/>
        <v/>
      </c>
    </row>
    <row r="27" spans="2:8" x14ac:dyDescent="0.4">
      <c r="B27" s="3" t="s">
        <v>6</v>
      </c>
      <c r="C27" s="2">
        <v>45919</v>
      </c>
      <c r="D27" s="2">
        <v>45921</v>
      </c>
      <c r="E27" s="1" t="s">
        <v>7</v>
      </c>
      <c r="F27" s="1" t="str">
        <f t="shared" si="0"/>
        <v/>
      </c>
      <c r="G27" s="1" t="str">
        <f t="shared" si="1"/>
        <v/>
      </c>
      <c r="H27" s="1" t="str">
        <f t="shared" si="2"/>
        <v/>
      </c>
    </row>
    <row r="28" spans="2:8" x14ac:dyDescent="0.4">
      <c r="B28" s="3" t="s">
        <v>6</v>
      </c>
      <c r="C28" s="2">
        <v>45922</v>
      </c>
      <c r="D28" s="2">
        <v>45930</v>
      </c>
      <c r="E28" s="1" t="s">
        <v>5</v>
      </c>
      <c r="F28" s="1" t="str">
        <f t="shared" si="0"/>
        <v/>
      </c>
      <c r="G28" s="1" t="str">
        <f t="shared" si="1"/>
        <v/>
      </c>
      <c r="H28" s="1" t="str">
        <f t="shared" si="2"/>
        <v/>
      </c>
    </row>
    <row r="29" spans="2:8" x14ac:dyDescent="0.4">
      <c r="B29" s="3" t="s">
        <v>9</v>
      </c>
      <c r="C29" s="2">
        <v>45748</v>
      </c>
      <c r="D29" s="2">
        <v>45771</v>
      </c>
      <c r="E29" s="1" t="s">
        <v>4</v>
      </c>
      <c r="F29" s="1" t="str">
        <f t="shared" si="0"/>
        <v/>
      </c>
      <c r="G29" s="1" t="str">
        <f t="shared" si="1"/>
        <v/>
      </c>
      <c r="H29" s="1" t="str">
        <f t="shared" si="2"/>
        <v/>
      </c>
    </row>
    <row r="30" spans="2:8" x14ac:dyDescent="0.4">
      <c r="B30" s="3" t="s">
        <v>9</v>
      </c>
      <c r="C30" s="2">
        <v>45772</v>
      </c>
      <c r="D30" s="2">
        <v>45778</v>
      </c>
      <c r="E30" s="1" t="s">
        <v>5</v>
      </c>
      <c r="F30" s="1" t="str">
        <f t="shared" si="0"/>
        <v/>
      </c>
      <c r="G30" s="1" t="str">
        <f t="shared" si="1"/>
        <v/>
      </c>
      <c r="H30" s="1" t="str">
        <f t="shared" si="2"/>
        <v/>
      </c>
    </row>
    <row r="31" spans="2:8" x14ac:dyDescent="0.4">
      <c r="B31" s="3" t="s">
        <v>9</v>
      </c>
      <c r="C31" s="2">
        <v>45779</v>
      </c>
      <c r="D31" s="2">
        <v>45780</v>
      </c>
      <c r="E31" s="1" t="s">
        <v>8</v>
      </c>
      <c r="F31" s="1" t="str">
        <f t="shared" si="0"/>
        <v/>
      </c>
      <c r="G31" s="1" t="str">
        <f t="shared" si="1"/>
        <v/>
      </c>
      <c r="H31" s="1" t="str">
        <f t="shared" si="2"/>
        <v/>
      </c>
    </row>
    <row r="32" spans="2:8" x14ac:dyDescent="0.4">
      <c r="B32" s="3" t="s">
        <v>9</v>
      </c>
      <c r="C32" s="2">
        <v>45781</v>
      </c>
      <c r="D32" s="2">
        <v>45782</v>
      </c>
      <c r="E32" s="1" t="s">
        <v>22</v>
      </c>
      <c r="F32" s="1" t="str">
        <f t="shared" si="0"/>
        <v/>
      </c>
      <c r="G32" s="1" t="str">
        <f t="shared" si="1"/>
        <v/>
      </c>
      <c r="H32" s="1" t="str">
        <f t="shared" si="2"/>
        <v/>
      </c>
    </row>
    <row r="33" spans="2:8" x14ac:dyDescent="0.4">
      <c r="B33" s="3" t="s">
        <v>9</v>
      </c>
      <c r="C33" s="2">
        <v>45783</v>
      </c>
      <c r="D33" s="2">
        <v>45784</v>
      </c>
      <c r="E33" s="1" t="s">
        <v>7</v>
      </c>
      <c r="F33" s="1" t="str">
        <f t="shared" si="0"/>
        <v/>
      </c>
      <c r="G33" s="1" t="str">
        <f t="shared" si="1"/>
        <v/>
      </c>
      <c r="H33" s="1" t="str">
        <f t="shared" si="2"/>
        <v/>
      </c>
    </row>
    <row r="34" spans="2:8" x14ac:dyDescent="0.4">
      <c r="B34" s="3" t="s">
        <v>9</v>
      </c>
      <c r="C34" s="2">
        <v>45785</v>
      </c>
      <c r="D34" s="2">
        <v>45834</v>
      </c>
      <c r="E34" s="1" t="s">
        <v>5</v>
      </c>
      <c r="F34" s="1" t="str">
        <f t="shared" si="0"/>
        <v/>
      </c>
      <c r="G34" s="1" t="str">
        <f t="shared" si="1"/>
        <v/>
      </c>
      <c r="H34" s="1" t="str">
        <f t="shared" si="2"/>
        <v/>
      </c>
    </row>
    <row r="35" spans="2:8" x14ac:dyDescent="0.4">
      <c r="B35" s="3" t="s">
        <v>9</v>
      </c>
      <c r="C35" s="2">
        <v>45835</v>
      </c>
      <c r="D35" s="2">
        <v>45861</v>
      </c>
      <c r="E35" s="1" t="s">
        <v>7</v>
      </c>
      <c r="F35" s="1" t="str">
        <f t="shared" si="0"/>
        <v/>
      </c>
      <c r="G35" s="1" t="str">
        <f t="shared" si="1"/>
        <v/>
      </c>
      <c r="H35" s="1" t="str">
        <f t="shared" si="2"/>
        <v/>
      </c>
    </row>
    <row r="36" spans="2:8" x14ac:dyDescent="0.4">
      <c r="B36" s="3" t="s">
        <v>9</v>
      </c>
      <c r="C36" s="2">
        <v>45862</v>
      </c>
      <c r="D36" s="2">
        <v>45863</v>
      </c>
      <c r="E36" s="1" t="s">
        <v>8</v>
      </c>
      <c r="F36" s="1" t="str">
        <f t="shared" si="0"/>
        <v/>
      </c>
      <c r="G36" s="1" t="str">
        <f t="shared" si="1"/>
        <v/>
      </c>
      <c r="H36" s="1" t="str">
        <f t="shared" si="2"/>
        <v/>
      </c>
    </row>
    <row r="37" spans="2:8" x14ac:dyDescent="0.4">
      <c r="B37" s="3" t="s">
        <v>9</v>
      </c>
      <c r="C37" s="2">
        <v>45864</v>
      </c>
      <c r="D37" s="2">
        <v>45864</v>
      </c>
      <c r="E37" s="1" t="s">
        <v>22</v>
      </c>
      <c r="F37" s="1" t="str">
        <f t="shared" si="0"/>
        <v/>
      </c>
      <c r="G37" s="1" t="str">
        <f t="shared" si="1"/>
        <v/>
      </c>
      <c r="H37" s="1" t="str">
        <f t="shared" si="2"/>
        <v/>
      </c>
    </row>
    <row r="38" spans="2:8" x14ac:dyDescent="0.4">
      <c r="B38" s="3" t="s">
        <v>9</v>
      </c>
      <c r="C38" s="2">
        <v>45865</v>
      </c>
      <c r="D38" s="2">
        <v>45866</v>
      </c>
      <c r="E38" s="1" t="s">
        <v>8</v>
      </c>
      <c r="F38" s="1" t="str">
        <f t="shared" si="0"/>
        <v/>
      </c>
      <c r="G38" s="1" t="str">
        <f t="shared" si="1"/>
        <v/>
      </c>
      <c r="H38" s="1" t="str">
        <f t="shared" si="2"/>
        <v/>
      </c>
    </row>
    <row r="39" spans="2:8" x14ac:dyDescent="0.4">
      <c r="B39" s="3" t="s">
        <v>9</v>
      </c>
      <c r="C39" s="2">
        <v>45867</v>
      </c>
      <c r="D39" s="2">
        <v>45869</v>
      </c>
      <c r="E39" s="1" t="s">
        <v>7</v>
      </c>
      <c r="F39" s="1" t="str">
        <f t="shared" si="0"/>
        <v/>
      </c>
      <c r="G39" s="1" t="str">
        <f t="shared" si="1"/>
        <v/>
      </c>
      <c r="H39" s="1" t="str">
        <f t="shared" si="2"/>
        <v/>
      </c>
    </row>
    <row r="40" spans="2:8" x14ac:dyDescent="0.4">
      <c r="B40" s="3" t="s">
        <v>9</v>
      </c>
      <c r="C40" s="2">
        <v>45870</v>
      </c>
      <c r="D40" s="2">
        <v>45872</v>
      </c>
      <c r="E40" s="1" t="s">
        <v>22</v>
      </c>
      <c r="F40" s="1" t="str">
        <f t="shared" si="0"/>
        <v/>
      </c>
      <c r="G40" s="1" t="str">
        <f t="shared" si="1"/>
        <v/>
      </c>
      <c r="H40" s="1" t="str">
        <f t="shared" si="2"/>
        <v/>
      </c>
    </row>
    <row r="41" spans="2:8" x14ac:dyDescent="0.4">
      <c r="B41" s="3" t="s">
        <v>9</v>
      </c>
      <c r="C41" s="2">
        <v>45873</v>
      </c>
      <c r="D41" s="2">
        <v>45875</v>
      </c>
      <c r="E41" s="1" t="s">
        <v>7</v>
      </c>
      <c r="F41" s="1" t="str">
        <f t="shared" si="0"/>
        <v/>
      </c>
      <c r="G41" s="1" t="str">
        <f t="shared" si="1"/>
        <v/>
      </c>
      <c r="H41" s="1" t="str">
        <f t="shared" si="2"/>
        <v/>
      </c>
    </row>
    <row r="42" spans="2:8" x14ac:dyDescent="0.4">
      <c r="B42" s="3" t="s">
        <v>9</v>
      </c>
      <c r="C42" s="2">
        <v>45876</v>
      </c>
      <c r="D42" s="2">
        <v>45887</v>
      </c>
      <c r="E42" s="1" t="s">
        <v>22</v>
      </c>
      <c r="F42" s="1" t="str">
        <f t="shared" si="0"/>
        <v/>
      </c>
      <c r="G42" s="1" t="str">
        <f t="shared" si="1"/>
        <v/>
      </c>
      <c r="H42" s="1" t="str">
        <f t="shared" si="2"/>
        <v/>
      </c>
    </row>
    <row r="43" spans="2:8" x14ac:dyDescent="0.4">
      <c r="B43" s="3" t="s">
        <v>9</v>
      </c>
      <c r="C43" s="2">
        <v>45888</v>
      </c>
      <c r="D43" s="2">
        <v>45890</v>
      </c>
      <c r="E43" s="1" t="s">
        <v>8</v>
      </c>
      <c r="F43" s="1" t="str">
        <f t="shared" si="0"/>
        <v/>
      </c>
      <c r="G43" s="1" t="str">
        <f t="shared" si="1"/>
        <v/>
      </c>
      <c r="H43" s="1" t="str">
        <f t="shared" si="2"/>
        <v/>
      </c>
    </row>
    <row r="44" spans="2:8" x14ac:dyDescent="0.4">
      <c r="B44" s="3" t="s">
        <v>9</v>
      </c>
      <c r="C44" s="2">
        <v>45891</v>
      </c>
      <c r="D44" s="2">
        <v>45894</v>
      </c>
      <c r="E44" s="1" t="s">
        <v>22</v>
      </c>
      <c r="F44" s="1" t="str">
        <f t="shared" si="0"/>
        <v/>
      </c>
      <c r="G44" s="1" t="str">
        <f t="shared" si="1"/>
        <v/>
      </c>
      <c r="H44" s="1" t="str">
        <f t="shared" si="2"/>
        <v/>
      </c>
    </row>
    <row r="45" spans="2:8" x14ac:dyDescent="0.4">
      <c r="B45" s="3" t="s">
        <v>9</v>
      </c>
      <c r="C45" s="2">
        <v>45895</v>
      </c>
      <c r="D45" s="2">
        <v>45900</v>
      </c>
      <c r="E45" s="1" t="s">
        <v>7</v>
      </c>
      <c r="F45" s="1" t="str">
        <f t="shared" si="0"/>
        <v/>
      </c>
      <c r="G45" s="1" t="str">
        <f t="shared" si="1"/>
        <v/>
      </c>
      <c r="H45" s="1" t="str">
        <f t="shared" si="2"/>
        <v/>
      </c>
    </row>
    <row r="46" spans="2:8" x14ac:dyDescent="0.4">
      <c r="B46" s="3" t="s">
        <v>9</v>
      </c>
      <c r="C46" s="2">
        <v>45901</v>
      </c>
      <c r="D46" s="2">
        <v>45910</v>
      </c>
      <c r="E46" s="1" t="s">
        <v>5</v>
      </c>
      <c r="F46" s="1" t="str">
        <f t="shared" si="0"/>
        <v/>
      </c>
      <c r="G46" s="1" t="str">
        <f t="shared" si="1"/>
        <v/>
      </c>
      <c r="H46" s="1" t="str">
        <f t="shared" si="2"/>
        <v/>
      </c>
    </row>
    <row r="47" spans="2:8" x14ac:dyDescent="0.4">
      <c r="B47" s="3" t="s">
        <v>9</v>
      </c>
      <c r="C47" s="2">
        <v>45911</v>
      </c>
      <c r="D47" s="2">
        <v>45915</v>
      </c>
      <c r="E47" s="1" t="s">
        <v>7</v>
      </c>
      <c r="F47" s="1" t="str">
        <f t="shared" si="0"/>
        <v/>
      </c>
      <c r="G47" s="1" t="str">
        <f t="shared" si="1"/>
        <v/>
      </c>
      <c r="H47" s="1" t="str">
        <f t="shared" si="2"/>
        <v/>
      </c>
    </row>
    <row r="48" spans="2:8" x14ac:dyDescent="0.4">
      <c r="B48" s="3" t="s">
        <v>9</v>
      </c>
      <c r="C48" s="2">
        <v>45916</v>
      </c>
      <c r="D48" s="2">
        <v>45918</v>
      </c>
      <c r="E48" s="1" t="s">
        <v>5</v>
      </c>
      <c r="F48" s="1" t="str">
        <f t="shared" si="0"/>
        <v/>
      </c>
      <c r="G48" s="1" t="str">
        <f t="shared" si="1"/>
        <v/>
      </c>
      <c r="H48" s="1" t="str">
        <f t="shared" si="2"/>
        <v/>
      </c>
    </row>
    <row r="49" spans="2:8" x14ac:dyDescent="0.4">
      <c r="B49" s="3" t="s">
        <v>9</v>
      </c>
      <c r="C49" s="2">
        <v>45919</v>
      </c>
      <c r="D49" s="2">
        <v>45930</v>
      </c>
      <c r="E49" s="1" t="s">
        <v>7</v>
      </c>
      <c r="F49" s="1" t="str">
        <f t="shared" si="0"/>
        <v/>
      </c>
      <c r="G49" s="1" t="str">
        <f t="shared" si="1"/>
        <v/>
      </c>
      <c r="H49" s="1" t="str">
        <f t="shared" si="2"/>
        <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0416A-FF15-49E9-AA47-BAF18B869303}">
  <dimension ref="A1:H30"/>
  <sheetViews>
    <sheetView workbookViewId="0">
      <selection activeCell="C5" sqref="C5"/>
    </sheetView>
  </sheetViews>
  <sheetFormatPr defaultRowHeight="18.75" x14ac:dyDescent="0.4"/>
  <cols>
    <col min="2" max="2" width="6.375" style="3" customWidth="1"/>
    <col min="3" max="4" width="9" style="2"/>
    <col min="5" max="5" width="7.875" style="1" customWidth="1"/>
    <col min="6" max="6" width="9" style="1"/>
  </cols>
  <sheetData>
    <row r="1" spans="1:8" x14ac:dyDescent="0.4">
      <c r="A1" t="s">
        <v>23</v>
      </c>
    </row>
    <row r="3" spans="1:8" x14ac:dyDescent="0.4">
      <c r="B3" s="3" t="str">
        <f>フェリー代試算!F24</f>
        <v>北行</v>
      </c>
      <c r="C3" s="2">
        <f>フェリー代試算!D$8</f>
        <v>45869</v>
      </c>
      <c r="D3" s="1" t="str">
        <f>_xlfn.TEXTJOIN(,,F8:F30)</f>
        <v>B</v>
      </c>
    </row>
    <row r="4" spans="1:8" x14ac:dyDescent="0.4">
      <c r="B4" s="3" t="str">
        <f>フェリー代試算!F26</f>
        <v>北行</v>
      </c>
      <c r="C4" s="2">
        <f>フェリー代試算!D$8</f>
        <v>45869</v>
      </c>
      <c r="D4" s="2" t="str">
        <f>_xlfn.TEXTJOIN(,,G8:G30)</f>
        <v>B</v>
      </c>
    </row>
    <row r="5" spans="1:8" x14ac:dyDescent="0.4">
      <c r="B5" s="3" t="str">
        <f>フェリー代試算!F28</f>
        <v>北行</v>
      </c>
      <c r="C5" s="2">
        <f>フェリー代試算!D$8</f>
        <v>45869</v>
      </c>
      <c r="D5" s="2" t="str">
        <f>_xlfn.TEXTJOIN(,,H8:H30)</f>
        <v>B</v>
      </c>
    </row>
    <row r="7" spans="1:8" x14ac:dyDescent="0.4">
      <c r="B7" s="3" t="s">
        <v>2</v>
      </c>
      <c r="C7" s="2" t="s">
        <v>13</v>
      </c>
      <c r="D7" s="2" t="s">
        <v>14</v>
      </c>
      <c r="E7" s="1" t="s">
        <v>12</v>
      </c>
      <c r="F7" s="1" t="s">
        <v>15</v>
      </c>
      <c r="G7" s="1" t="s">
        <v>16</v>
      </c>
      <c r="H7" s="1" t="s">
        <v>17</v>
      </c>
    </row>
    <row r="8" spans="1:8" x14ac:dyDescent="0.4">
      <c r="B8" s="3" t="s">
        <v>6</v>
      </c>
      <c r="C8" s="2">
        <v>45748</v>
      </c>
      <c r="D8" s="2">
        <v>45772</v>
      </c>
      <c r="E8" s="1" t="s">
        <v>4</v>
      </c>
      <c r="F8" s="1" t="str">
        <f>IF($B$3=B8,IF($C$3&gt;=$C8,IF($C$3&lt;=D8,E8,""),""),"")</f>
        <v/>
      </c>
      <c r="G8" s="1" t="str">
        <f>IF($B$4=$B8,IF($C$4&gt;=$C8,IF($C$4&lt;=$D8,$E8,""),""),"")</f>
        <v/>
      </c>
      <c r="H8" s="1" t="str">
        <f>IF($B$5=$B8,IF($C$5&gt;=$C8,IF($C$5&lt;=$D8,$E8,""),""),"")</f>
        <v/>
      </c>
    </row>
    <row r="9" spans="1:8" x14ac:dyDescent="0.4">
      <c r="B9" s="3" t="s">
        <v>6</v>
      </c>
      <c r="C9" s="2">
        <v>45773</v>
      </c>
      <c r="D9" s="2">
        <v>45782</v>
      </c>
      <c r="E9" s="1" t="s">
        <v>5</v>
      </c>
      <c r="F9" s="1" t="str">
        <f t="shared" ref="F9:F25" si="0">IF($B$3=B9,IF($C$3&gt;=$C9,IF($C$3&lt;=D9,E9,""),""),"")</f>
        <v/>
      </c>
      <c r="G9" s="1" t="str">
        <f t="shared" ref="G9:G25" si="1">IF($B$4=$B9,IF($C$4&gt;=$C9,IF($C$4&lt;=$D9,$E9,""),""),"")</f>
        <v/>
      </c>
      <c r="H9" s="1" t="str">
        <f t="shared" ref="H9:H25" si="2">IF($B$5=$B9,IF($C$5&gt;=$C9,IF($C$5&lt;=$D9,$E9,""),""),"")</f>
        <v/>
      </c>
    </row>
    <row r="10" spans="1:8" x14ac:dyDescent="0.4">
      <c r="B10" s="3" t="s">
        <v>6</v>
      </c>
      <c r="C10" s="2">
        <v>45783</v>
      </c>
      <c r="D10" s="2">
        <v>45856</v>
      </c>
      <c r="E10" s="1" t="s">
        <v>4</v>
      </c>
      <c r="F10" s="1" t="str">
        <f t="shared" si="0"/>
        <v/>
      </c>
      <c r="G10" s="1" t="str">
        <f t="shared" si="1"/>
        <v/>
      </c>
      <c r="H10" s="1" t="str">
        <f t="shared" si="2"/>
        <v/>
      </c>
    </row>
    <row r="11" spans="1:8" x14ac:dyDescent="0.4">
      <c r="B11" s="3" t="s">
        <v>6</v>
      </c>
      <c r="C11" s="2">
        <v>45857</v>
      </c>
      <c r="D11" s="2">
        <v>45874</v>
      </c>
      <c r="E11" s="1" t="s">
        <v>5</v>
      </c>
      <c r="F11" s="1" t="str">
        <f t="shared" si="0"/>
        <v>B</v>
      </c>
      <c r="G11" s="1" t="str">
        <f t="shared" si="1"/>
        <v>B</v>
      </c>
      <c r="H11" s="1" t="str">
        <f t="shared" si="2"/>
        <v>B</v>
      </c>
    </row>
    <row r="12" spans="1:8" x14ac:dyDescent="0.4">
      <c r="B12" s="3" t="s">
        <v>6</v>
      </c>
      <c r="C12" s="2">
        <v>45875</v>
      </c>
      <c r="D12" s="2">
        <v>45876</v>
      </c>
      <c r="E12" s="1" t="s">
        <v>7</v>
      </c>
      <c r="F12" s="1" t="str">
        <f t="shared" si="0"/>
        <v/>
      </c>
      <c r="G12" s="1" t="str">
        <f t="shared" si="1"/>
        <v/>
      </c>
      <c r="H12" s="1" t="str">
        <f t="shared" si="2"/>
        <v/>
      </c>
    </row>
    <row r="13" spans="1:8" x14ac:dyDescent="0.4">
      <c r="B13" s="3" t="s">
        <v>6</v>
      </c>
      <c r="C13" s="2">
        <v>45877</v>
      </c>
      <c r="D13" s="2">
        <v>45882</v>
      </c>
      <c r="E13" s="1" t="s">
        <v>8</v>
      </c>
      <c r="F13" s="1" t="str">
        <f t="shared" si="0"/>
        <v/>
      </c>
      <c r="G13" s="1" t="str">
        <f t="shared" si="1"/>
        <v/>
      </c>
      <c r="H13" s="1" t="str">
        <f t="shared" si="2"/>
        <v/>
      </c>
    </row>
    <row r="14" spans="1:8" x14ac:dyDescent="0.4">
      <c r="B14" s="3" t="s">
        <v>6</v>
      </c>
      <c r="C14" s="2">
        <v>45883</v>
      </c>
      <c r="D14" s="2">
        <v>45886</v>
      </c>
      <c r="E14" s="1" t="s">
        <v>7</v>
      </c>
      <c r="F14" s="1" t="str">
        <f t="shared" si="0"/>
        <v/>
      </c>
      <c r="G14" s="1" t="str">
        <f t="shared" si="1"/>
        <v/>
      </c>
      <c r="H14" s="1" t="str">
        <f t="shared" si="2"/>
        <v/>
      </c>
    </row>
    <row r="15" spans="1:8" x14ac:dyDescent="0.4">
      <c r="B15" s="3" t="s">
        <v>6</v>
      </c>
      <c r="C15" s="2">
        <v>45887</v>
      </c>
      <c r="D15" s="2">
        <v>45890</v>
      </c>
      <c r="E15" s="1" t="s">
        <v>5</v>
      </c>
      <c r="F15" s="1" t="str">
        <f t="shared" si="0"/>
        <v/>
      </c>
      <c r="G15" s="1" t="str">
        <f t="shared" si="1"/>
        <v/>
      </c>
      <c r="H15" s="1" t="str">
        <f t="shared" si="2"/>
        <v/>
      </c>
    </row>
    <row r="16" spans="1:8" x14ac:dyDescent="0.4">
      <c r="B16" s="3" t="s">
        <v>6</v>
      </c>
      <c r="C16" s="2">
        <v>45891</v>
      </c>
      <c r="D16" s="2">
        <v>45930</v>
      </c>
      <c r="E16" s="1" t="s">
        <v>4</v>
      </c>
      <c r="F16" s="1" t="str">
        <f t="shared" si="0"/>
        <v/>
      </c>
      <c r="G16" s="1" t="str">
        <f t="shared" si="1"/>
        <v/>
      </c>
      <c r="H16" s="1" t="str">
        <f t="shared" si="2"/>
        <v/>
      </c>
    </row>
    <row r="17" spans="2:8" x14ac:dyDescent="0.4">
      <c r="B17" s="3" t="s">
        <v>9</v>
      </c>
      <c r="C17" s="2">
        <v>45748</v>
      </c>
      <c r="D17" s="2">
        <v>45772</v>
      </c>
      <c r="E17" s="1" t="s">
        <v>4</v>
      </c>
      <c r="F17" s="1" t="str">
        <f t="shared" si="0"/>
        <v/>
      </c>
      <c r="G17" s="1" t="str">
        <f t="shared" si="1"/>
        <v/>
      </c>
      <c r="H17" s="1" t="str">
        <f t="shared" si="2"/>
        <v/>
      </c>
    </row>
    <row r="18" spans="2:8" x14ac:dyDescent="0.4">
      <c r="B18" s="3" t="s">
        <v>9</v>
      </c>
      <c r="C18" s="2">
        <v>45773</v>
      </c>
      <c r="D18" s="2">
        <v>45782</v>
      </c>
      <c r="E18" s="1" t="s">
        <v>5</v>
      </c>
      <c r="F18" s="1" t="str">
        <f t="shared" si="0"/>
        <v/>
      </c>
      <c r="G18" s="1" t="str">
        <f t="shared" si="1"/>
        <v/>
      </c>
      <c r="H18" s="1" t="str">
        <f t="shared" si="2"/>
        <v/>
      </c>
    </row>
    <row r="19" spans="2:8" x14ac:dyDescent="0.4">
      <c r="B19" s="3" t="s">
        <v>9</v>
      </c>
      <c r="C19" s="2">
        <v>45783</v>
      </c>
      <c r="D19" s="2">
        <v>45856</v>
      </c>
      <c r="E19" s="1" t="s">
        <v>4</v>
      </c>
      <c r="F19" s="1" t="str">
        <f t="shared" si="0"/>
        <v/>
      </c>
      <c r="G19" s="1" t="str">
        <f t="shared" si="1"/>
        <v/>
      </c>
      <c r="H19" s="1" t="str">
        <f t="shared" si="2"/>
        <v/>
      </c>
    </row>
    <row r="20" spans="2:8" x14ac:dyDescent="0.4">
      <c r="B20" s="3" t="s">
        <v>9</v>
      </c>
      <c r="C20" s="2">
        <v>45857</v>
      </c>
      <c r="D20" s="2">
        <v>45874</v>
      </c>
      <c r="E20" s="1" t="s">
        <v>5</v>
      </c>
      <c r="F20" s="1" t="str">
        <f t="shared" si="0"/>
        <v/>
      </c>
      <c r="G20" s="1" t="str">
        <f t="shared" si="1"/>
        <v/>
      </c>
      <c r="H20" s="1" t="str">
        <f t="shared" si="2"/>
        <v/>
      </c>
    </row>
    <row r="21" spans="2:8" x14ac:dyDescent="0.4">
      <c r="B21" s="3" t="s">
        <v>9</v>
      </c>
      <c r="C21" s="2">
        <v>45875</v>
      </c>
      <c r="D21" s="2">
        <v>45876</v>
      </c>
      <c r="E21" s="1" t="s">
        <v>7</v>
      </c>
      <c r="F21" s="1" t="str">
        <f t="shared" si="0"/>
        <v/>
      </c>
      <c r="G21" s="1" t="str">
        <f t="shared" si="1"/>
        <v/>
      </c>
      <c r="H21" s="1" t="str">
        <f t="shared" si="2"/>
        <v/>
      </c>
    </row>
    <row r="22" spans="2:8" x14ac:dyDescent="0.4">
      <c r="B22" s="3" t="s">
        <v>9</v>
      </c>
      <c r="C22" s="2">
        <v>45877</v>
      </c>
      <c r="D22" s="2">
        <v>45886</v>
      </c>
      <c r="E22" s="1" t="s">
        <v>8</v>
      </c>
      <c r="F22" s="1" t="str">
        <f t="shared" si="0"/>
        <v/>
      </c>
      <c r="G22" s="1" t="str">
        <f t="shared" si="1"/>
        <v/>
      </c>
      <c r="H22" s="1" t="str">
        <f t="shared" si="2"/>
        <v/>
      </c>
    </row>
    <row r="23" spans="2:8" x14ac:dyDescent="0.4">
      <c r="B23" s="3" t="s">
        <v>9</v>
      </c>
      <c r="C23" s="2">
        <v>45887</v>
      </c>
      <c r="D23" s="2">
        <v>45888</v>
      </c>
      <c r="E23" s="1" t="s">
        <v>7</v>
      </c>
      <c r="F23" s="1" t="str">
        <f t="shared" si="0"/>
        <v/>
      </c>
      <c r="G23" s="1" t="str">
        <f t="shared" si="1"/>
        <v/>
      </c>
      <c r="H23" s="1" t="str">
        <f t="shared" si="2"/>
        <v/>
      </c>
    </row>
    <row r="24" spans="2:8" x14ac:dyDescent="0.4">
      <c r="B24" s="3" t="s">
        <v>9</v>
      </c>
      <c r="C24" s="2">
        <v>45889</v>
      </c>
      <c r="D24" s="2">
        <v>45890</v>
      </c>
      <c r="E24" s="1" t="s">
        <v>5</v>
      </c>
      <c r="F24" s="1" t="str">
        <f t="shared" si="0"/>
        <v/>
      </c>
      <c r="G24" s="1" t="str">
        <f t="shared" si="1"/>
        <v/>
      </c>
      <c r="H24" s="1" t="str">
        <f t="shared" si="2"/>
        <v/>
      </c>
    </row>
    <row r="25" spans="2:8" x14ac:dyDescent="0.4">
      <c r="B25" s="3" t="s">
        <v>9</v>
      </c>
      <c r="C25" s="2">
        <v>45891</v>
      </c>
      <c r="D25" s="2">
        <v>45930</v>
      </c>
      <c r="E25" s="1" t="s">
        <v>4</v>
      </c>
      <c r="F25" s="1" t="str">
        <f t="shared" si="0"/>
        <v/>
      </c>
      <c r="G25" s="1" t="str">
        <f t="shared" si="1"/>
        <v/>
      </c>
      <c r="H25" s="1" t="str">
        <f t="shared" si="2"/>
        <v/>
      </c>
    </row>
    <row r="26" spans="2:8" x14ac:dyDescent="0.4">
      <c r="G26" s="1"/>
      <c r="H26" s="1"/>
    </row>
    <row r="27" spans="2:8" x14ac:dyDescent="0.4">
      <c r="G27" s="1"/>
      <c r="H27" s="1"/>
    </row>
    <row r="28" spans="2:8" x14ac:dyDescent="0.4">
      <c r="G28" s="1"/>
      <c r="H28" s="1"/>
    </row>
    <row r="29" spans="2:8" x14ac:dyDescent="0.4">
      <c r="G29" s="1"/>
      <c r="H29" s="1"/>
    </row>
    <row r="30" spans="2:8" x14ac:dyDescent="0.4">
      <c r="G30" s="1"/>
      <c r="H30" s="1"/>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2F7C3-3FA5-4F00-A5F1-3DC198196CB0}">
  <dimension ref="B1:Q41"/>
  <sheetViews>
    <sheetView topLeftCell="A13" workbookViewId="0">
      <selection activeCell="C15" sqref="C15"/>
    </sheetView>
  </sheetViews>
  <sheetFormatPr defaultRowHeight="18.75" x14ac:dyDescent="0.4"/>
  <cols>
    <col min="2" max="2" width="15.375" customWidth="1"/>
    <col min="3" max="5" width="6.875" style="20" customWidth="1"/>
    <col min="6" max="7" width="6.875" customWidth="1"/>
    <col min="8" max="8" width="15.375" customWidth="1"/>
    <col min="9" max="13" width="6.875" customWidth="1"/>
    <col min="14" max="14" width="15.375" customWidth="1"/>
    <col min="15" max="17" width="6.875" customWidth="1"/>
  </cols>
  <sheetData>
    <row r="1" spans="2:13" x14ac:dyDescent="0.4">
      <c r="B1" t="s">
        <v>146</v>
      </c>
    </row>
    <row r="3" spans="2:13" x14ac:dyDescent="0.4">
      <c r="B3" t="s">
        <v>148</v>
      </c>
      <c r="C3" s="20" t="s">
        <v>34</v>
      </c>
      <c r="D3" s="20" t="s">
        <v>35</v>
      </c>
      <c r="E3" s="20" t="s">
        <v>41</v>
      </c>
    </row>
    <row r="4" spans="2:13" x14ac:dyDescent="0.4">
      <c r="B4" s="40" t="s">
        <v>71</v>
      </c>
      <c r="C4" s="41">
        <v>0</v>
      </c>
      <c r="D4" s="41">
        <v>0</v>
      </c>
      <c r="E4" s="41">
        <v>0</v>
      </c>
    </row>
    <row r="5" spans="2:13" x14ac:dyDescent="0.4">
      <c r="B5" s="40" t="s">
        <v>143</v>
      </c>
      <c r="C5" s="41">
        <v>0.1</v>
      </c>
      <c r="D5" s="41">
        <v>0.1</v>
      </c>
      <c r="E5" s="41">
        <v>0</v>
      </c>
    </row>
    <row r="6" spans="2:13" x14ac:dyDescent="0.4">
      <c r="B6" s="40" t="s">
        <v>144</v>
      </c>
      <c r="C6" s="41">
        <v>0.15</v>
      </c>
      <c r="D6" s="41">
        <v>0.15</v>
      </c>
      <c r="E6" s="41">
        <v>0</v>
      </c>
    </row>
    <row r="7" spans="2:13" x14ac:dyDescent="0.4">
      <c r="B7" s="40" t="s">
        <v>145</v>
      </c>
      <c r="C7" s="41">
        <v>0.2</v>
      </c>
      <c r="D7" s="41">
        <v>0.2</v>
      </c>
      <c r="E7" s="41">
        <v>0</v>
      </c>
    </row>
    <row r="8" spans="2:13" x14ac:dyDescent="0.4">
      <c r="B8" s="40" t="s">
        <v>140</v>
      </c>
      <c r="C8" s="41"/>
      <c r="D8" s="41"/>
      <c r="E8" s="41"/>
    </row>
    <row r="9" spans="2:13" x14ac:dyDescent="0.4">
      <c r="B9" s="40" t="s">
        <v>140</v>
      </c>
      <c r="C9" s="41"/>
      <c r="D9" s="41"/>
      <c r="E9" s="41"/>
    </row>
    <row r="11" spans="2:13" x14ac:dyDescent="0.4">
      <c r="B11" t="s">
        <v>147</v>
      </c>
      <c r="C11" s="1" t="s">
        <v>4</v>
      </c>
      <c r="D11" s="21" t="s">
        <v>5</v>
      </c>
      <c r="E11" s="21" t="s">
        <v>7</v>
      </c>
      <c r="F11" s="21" t="s">
        <v>8</v>
      </c>
      <c r="I11" s="1"/>
      <c r="J11" s="20"/>
      <c r="K11" s="20"/>
      <c r="L11" s="20"/>
      <c r="M11" s="20"/>
    </row>
    <row r="12" spans="2:13" x14ac:dyDescent="0.4">
      <c r="B12" t="str">
        <f>B4</f>
        <v>なし</v>
      </c>
      <c r="C12" s="1"/>
      <c r="F12" s="20"/>
    </row>
    <row r="13" spans="2:13" x14ac:dyDescent="0.4">
      <c r="B13" t="str">
        <f t="shared" ref="B13:B17" si="0">B5</f>
        <v>往復割引</v>
      </c>
      <c r="C13" s="42" t="s">
        <v>141</v>
      </c>
      <c r="D13" s="43" t="s">
        <v>141</v>
      </c>
      <c r="E13" s="44" t="s">
        <v>142</v>
      </c>
      <c r="F13" s="44" t="s">
        <v>142</v>
      </c>
    </row>
    <row r="14" spans="2:13" x14ac:dyDescent="0.4">
      <c r="B14" t="str">
        <f t="shared" si="0"/>
        <v>夏旅GOGO</v>
      </c>
      <c r="C14" s="42" t="s">
        <v>141</v>
      </c>
      <c r="D14" s="43" t="s">
        <v>141</v>
      </c>
      <c r="E14" s="44" t="s">
        <v>142</v>
      </c>
      <c r="F14" s="44" t="s">
        <v>142</v>
      </c>
    </row>
    <row r="15" spans="2:13" x14ac:dyDescent="0.4">
      <c r="B15" t="str">
        <f t="shared" si="0"/>
        <v>秋旅GOGO</v>
      </c>
      <c r="C15" s="42" t="s">
        <v>141</v>
      </c>
      <c r="D15" s="43" t="s">
        <v>141</v>
      </c>
      <c r="E15" s="44" t="s">
        <v>142</v>
      </c>
      <c r="F15" s="44" t="s">
        <v>142</v>
      </c>
    </row>
    <row r="16" spans="2:13" x14ac:dyDescent="0.4">
      <c r="B16" t="str">
        <f t="shared" si="0"/>
        <v>ー</v>
      </c>
      <c r="C16" s="41" t="s">
        <v>56</v>
      </c>
      <c r="D16" s="41" t="s">
        <v>56</v>
      </c>
      <c r="E16" s="41" t="s">
        <v>56</v>
      </c>
      <c r="F16" s="41" t="s">
        <v>56</v>
      </c>
    </row>
    <row r="17" spans="2:17" x14ac:dyDescent="0.4">
      <c r="B17" t="str">
        <f t="shared" si="0"/>
        <v>ー</v>
      </c>
      <c r="C17" s="41" t="s">
        <v>56</v>
      </c>
      <c r="D17" s="41" t="s">
        <v>56</v>
      </c>
      <c r="E17" s="41" t="s">
        <v>56</v>
      </c>
      <c r="F17" s="41" t="s">
        <v>56</v>
      </c>
    </row>
    <row r="20" spans="2:17" x14ac:dyDescent="0.4">
      <c r="B20" t="s">
        <v>15</v>
      </c>
      <c r="C20" s="21" t="str">
        <f>フェリー代試算!H12</f>
        <v>B</v>
      </c>
      <c r="H20" t="s">
        <v>16</v>
      </c>
      <c r="I20" s="20" t="str">
        <f>フェリー代試算!H14</f>
        <v>B</v>
      </c>
      <c r="J20" s="20"/>
      <c r="K20" s="20"/>
      <c r="N20" t="s">
        <v>17</v>
      </c>
      <c r="O20" s="20" t="str">
        <f>フェリー代試算!H16</f>
        <v>B</v>
      </c>
      <c r="P20" s="20"/>
      <c r="Q20" s="20"/>
    </row>
    <row r="21" spans="2:17" x14ac:dyDescent="0.4">
      <c r="C21" s="21"/>
      <c r="I21" s="20"/>
      <c r="J21" s="20"/>
      <c r="K21" s="20"/>
      <c r="O21" s="20"/>
      <c r="P21" s="20"/>
      <c r="Q21" s="20"/>
    </row>
    <row r="22" spans="2:17" x14ac:dyDescent="0.4">
      <c r="B22" t="str">
        <f>B4</f>
        <v>なし</v>
      </c>
      <c r="C22" s="21"/>
      <c r="H22" t="str">
        <f>B4</f>
        <v>なし</v>
      </c>
      <c r="I22" s="20"/>
      <c r="J22" s="20"/>
      <c r="K22" s="20"/>
      <c r="N22" t="str">
        <f>B4</f>
        <v>なし</v>
      </c>
      <c r="O22" s="20"/>
      <c r="P22" s="20"/>
      <c r="Q22" s="20"/>
    </row>
    <row r="23" spans="2:17" x14ac:dyDescent="0.4">
      <c r="B23" t="str">
        <f t="shared" ref="B23:B27" si="1">B5</f>
        <v>往復割引</v>
      </c>
      <c r="C23" s="21" t="str">
        <f>IF($C$20=$C$11,C13,IF($C$20=$D$11,D13,IF($C$20=$E$11,E13,IF($C$20=$F$11,F13,"none"))))</f>
        <v>〇</v>
      </c>
      <c r="H23" t="str">
        <f t="shared" ref="H23:H27" si="2">B5</f>
        <v>往復割引</v>
      </c>
      <c r="I23" s="21" t="str">
        <f>IF($I$20=$C$11,C13,IF($I$20=$D$11,D13,IF($I$20=$E$11,E13,IF($I$20=$F$11,F13,"none"))))</f>
        <v>〇</v>
      </c>
      <c r="J23" s="20"/>
      <c r="K23" s="20"/>
      <c r="N23" t="str">
        <f t="shared" ref="N23:N27" si="3">B5</f>
        <v>往復割引</v>
      </c>
      <c r="O23" s="21" t="str">
        <f>IF($O$20=$C$11,C13,IF($O$20=$D$11,D13,IF($O$20=$E$11,E13,IF($O$20=$F$11,F13,"none"))))</f>
        <v>〇</v>
      </c>
      <c r="P23" s="20"/>
      <c r="Q23" s="20"/>
    </row>
    <row r="24" spans="2:17" x14ac:dyDescent="0.4">
      <c r="B24" t="str">
        <f t="shared" si="1"/>
        <v>夏旅GOGO</v>
      </c>
      <c r="C24" s="21" t="str">
        <f>IF($C$20=$C$11,C14,IF($C$20=$D$11,D14,IF($C$20=$E$11,E14,IF($C$20=$F$11,F14,"none"))))</f>
        <v>〇</v>
      </c>
      <c r="H24" t="str">
        <f t="shared" si="2"/>
        <v>夏旅GOGO</v>
      </c>
      <c r="I24" s="21" t="str">
        <f>IF($I$20=$C$11,C14,IF($I$20=$D$11,D14,IF($I$20=$E$11,E14,IF($I$20=$F$11,F14,"none"))))</f>
        <v>〇</v>
      </c>
      <c r="J24" s="20"/>
      <c r="K24" s="20"/>
      <c r="N24" t="str">
        <f t="shared" si="3"/>
        <v>夏旅GOGO</v>
      </c>
      <c r="O24" s="21" t="str">
        <f>IF($O$20=$C$11,C14,IF($O$20=$D$11,D14,IF($O$20=$E$11,E14,IF($O$20=$F$11,F14,"none"))))</f>
        <v>〇</v>
      </c>
      <c r="P24" s="20"/>
      <c r="Q24" s="20"/>
    </row>
    <row r="25" spans="2:17" x14ac:dyDescent="0.4">
      <c r="B25" t="str">
        <f t="shared" si="1"/>
        <v>秋旅GOGO</v>
      </c>
      <c r="C25" s="21" t="str">
        <f>IF($C$20=$C$11,C15,IF($C$20=$D$11,D15,IF($C$20=$E$11,E15,IF($C$20=$F$11,F15,"none"))))</f>
        <v>〇</v>
      </c>
      <c r="H25" t="str">
        <f t="shared" si="2"/>
        <v>秋旅GOGO</v>
      </c>
      <c r="I25" s="21" t="str">
        <f>IF($I$20=$C$11,C15,IF($I$20=$D$11,D15,IF($I$20=$E$11,E15,IF($I$20=$F$11,F15,"none"))))</f>
        <v>〇</v>
      </c>
      <c r="J25" s="20"/>
      <c r="K25" s="20"/>
      <c r="N25" t="str">
        <f t="shared" si="3"/>
        <v>秋旅GOGO</v>
      </c>
      <c r="O25" s="21" t="str">
        <f>IF($O$20=$C$11,C15,IF($O$20=$D$11,D15,IF($O$20=$E$11,E15,IF($O$20=$F$11,F15,"none"))))</f>
        <v>〇</v>
      </c>
      <c r="P25" s="20"/>
      <c r="Q25" s="20"/>
    </row>
    <row r="26" spans="2:17" x14ac:dyDescent="0.4">
      <c r="B26" t="str">
        <f t="shared" si="1"/>
        <v>ー</v>
      </c>
      <c r="C26" s="21" t="str">
        <f>IF($C$20=$C$11,C16,IF($C$20=$D$11,D16,IF($C$20=$E$11,E16,IF($C$20=$F$11,F16,"none"))))</f>
        <v>ー</v>
      </c>
      <c r="H26" t="str">
        <f t="shared" si="2"/>
        <v>ー</v>
      </c>
      <c r="I26" s="21" t="str">
        <f>IF($I$20=$C$11,C16,IF($I$20=$D$11,D16,IF($I$20=$E$11,E16,IF($I$20=$F$11,F16,"none"))))</f>
        <v>ー</v>
      </c>
      <c r="J26" s="20"/>
      <c r="K26" s="20"/>
      <c r="N26" t="str">
        <f t="shared" si="3"/>
        <v>ー</v>
      </c>
      <c r="O26" s="21" t="str">
        <f>IF($O$20=$C$11,C16,IF($O$20=$D$11,D16,IF($O$20=$E$11,E16,IF($O$20=$F$11,F16,"none"))))</f>
        <v>ー</v>
      </c>
      <c r="P26" s="20"/>
      <c r="Q26" s="20"/>
    </row>
    <row r="27" spans="2:17" x14ac:dyDescent="0.4">
      <c r="B27" t="str">
        <f t="shared" si="1"/>
        <v>ー</v>
      </c>
      <c r="C27" s="21" t="str">
        <f>IF($C$20=$C$11,C17,IF($C$20=$D$11,D17,IF($C$20=$E$11,E17,IF($C$20=$F$11,F17,"none"))))</f>
        <v>ー</v>
      </c>
      <c r="H27" t="str">
        <f t="shared" si="2"/>
        <v>ー</v>
      </c>
      <c r="I27" s="21" t="str">
        <f>IF($I$20=$C$11,C17,IF($I$20=$D$11,D17,IF($I$20=$E$11,E17,IF($I$20=$F$11,F17,"none"))))</f>
        <v>ー</v>
      </c>
      <c r="J27" s="20"/>
      <c r="K27" s="20"/>
      <c r="N27" t="str">
        <f t="shared" si="3"/>
        <v>ー</v>
      </c>
      <c r="O27" s="21" t="str">
        <f>IF($O$20=$C$11,C17,IF($O$20=$D$11,D17,IF($O$20=$E$11,E17,IF($O$20=$F$11,F17,"none"))))</f>
        <v>ー</v>
      </c>
      <c r="P27" s="20"/>
      <c r="Q27" s="20"/>
    </row>
    <row r="28" spans="2:17" x14ac:dyDescent="0.4">
      <c r="I28" s="20"/>
      <c r="J28" s="20"/>
      <c r="K28" s="20"/>
      <c r="O28" s="20"/>
      <c r="P28" s="20"/>
      <c r="Q28" s="20"/>
    </row>
    <row r="29" spans="2:17" x14ac:dyDescent="0.4">
      <c r="B29" s="48" t="str">
        <f>フェリー代試算!I12</f>
        <v>ステートＡツイン（2）</v>
      </c>
      <c r="C29" s="21" t="str">
        <f>_xlfn.XLOOKUP(B29,SNF!B5:B15,SNF!G5:G15,"none")</f>
        <v>〇</v>
      </c>
      <c r="H29" s="48" t="str">
        <f>フェリー代試算!I14</f>
        <v>ツーリストＳ（1）</v>
      </c>
      <c r="I29" s="21" t="str">
        <f>_xlfn.XLOOKUP(H29,SNF!I5:I15,SNF!N5:N15,"none")</f>
        <v>✕</v>
      </c>
      <c r="J29" s="20"/>
      <c r="K29" s="20"/>
      <c r="N29" s="48" t="str">
        <f>フェリー代試算!I16</f>
        <v>デラックスＡ和室（2-3）</v>
      </c>
      <c r="O29" s="21" t="str">
        <f>_xlfn.XLOOKUP(N29,SNF!P5:P15,SNF!U5:U15,"none")</f>
        <v>〇</v>
      </c>
      <c r="P29" s="20"/>
      <c r="Q29" s="20"/>
    </row>
    <row r="30" spans="2:17" x14ac:dyDescent="0.4">
      <c r="B30" t="s">
        <v>152</v>
      </c>
      <c r="C30" s="21" t="str">
        <f>IF(C24="〇",IF(C29="〇","〇","✕"),"✕")</f>
        <v>〇</v>
      </c>
      <c r="H30" t="s">
        <v>152</v>
      </c>
      <c r="I30" s="21" t="str">
        <f>IF(I24="〇",IF(I29="〇","〇","✕"),"✕")</f>
        <v>✕</v>
      </c>
      <c r="J30" s="20"/>
      <c r="K30" s="20"/>
      <c r="N30" t="s">
        <v>152</v>
      </c>
      <c r="O30" s="21" t="str">
        <f>IF(O24="〇",IF(O29="〇","〇","✕"),"✕")</f>
        <v>〇</v>
      </c>
      <c r="P30" s="20"/>
      <c r="Q30" s="20"/>
    </row>
    <row r="31" spans="2:17" x14ac:dyDescent="0.4">
      <c r="I31" s="20"/>
      <c r="J31" s="20"/>
      <c r="K31" s="20"/>
      <c r="O31" s="20"/>
      <c r="P31" s="20"/>
      <c r="Q31" s="20"/>
    </row>
    <row r="32" spans="2:17" x14ac:dyDescent="0.4">
      <c r="B32" t="s">
        <v>0</v>
      </c>
      <c r="H32" t="s">
        <v>0</v>
      </c>
      <c r="I32" s="20"/>
      <c r="J32" s="20"/>
      <c r="K32" s="20"/>
      <c r="N32" t="s">
        <v>0</v>
      </c>
      <c r="O32" s="20"/>
      <c r="P32" s="20"/>
      <c r="Q32" s="20"/>
    </row>
    <row r="33" spans="2:17" s="1" customFormat="1" x14ac:dyDescent="0.4">
      <c r="C33" s="21" t="s">
        <v>34</v>
      </c>
      <c r="D33" s="21" t="s">
        <v>35</v>
      </c>
      <c r="E33" s="21" t="s">
        <v>41</v>
      </c>
      <c r="I33" s="21" t="s">
        <v>34</v>
      </c>
      <c r="J33" s="21" t="s">
        <v>35</v>
      </c>
      <c r="K33" s="21" t="s">
        <v>41</v>
      </c>
      <c r="O33" s="21" t="s">
        <v>34</v>
      </c>
      <c r="P33" s="21" t="s">
        <v>35</v>
      </c>
      <c r="Q33" s="21" t="s">
        <v>41</v>
      </c>
    </row>
    <row r="34" spans="2:17" x14ac:dyDescent="0.4">
      <c r="B34" t="s">
        <v>106</v>
      </c>
      <c r="C34" s="20">
        <v>0</v>
      </c>
      <c r="D34" s="20">
        <v>0</v>
      </c>
      <c r="E34" s="20">
        <v>0</v>
      </c>
      <c r="H34" t="s">
        <v>72</v>
      </c>
      <c r="I34" s="20">
        <v>0</v>
      </c>
      <c r="J34" s="20">
        <v>0</v>
      </c>
      <c r="K34" s="20">
        <v>0</v>
      </c>
      <c r="N34" t="s">
        <v>72</v>
      </c>
      <c r="O34" s="20">
        <v>0</v>
      </c>
      <c r="P34" s="20">
        <v>0</v>
      </c>
      <c r="Q34" s="20">
        <v>0</v>
      </c>
    </row>
    <row r="35" spans="2:17" x14ac:dyDescent="0.4">
      <c r="B35" t="str">
        <f>_xlfn.TEXTJOIN(,,B23,C23)</f>
        <v>往復割引〇</v>
      </c>
      <c r="C35" s="20">
        <f>IF($C23="〇",C5,0)</f>
        <v>0.1</v>
      </c>
      <c r="D35" s="20">
        <f>IF($C23="〇",D5,0)</f>
        <v>0.1</v>
      </c>
      <c r="E35" s="20">
        <f>IF($C23="〇",E5,0)</f>
        <v>0</v>
      </c>
      <c r="H35" t="str">
        <f>_xlfn.TEXTJOIN(,,H23,I23)</f>
        <v>往復割引〇</v>
      </c>
      <c r="I35" s="20">
        <f>IF($I23="〇",C5,0)</f>
        <v>0.1</v>
      </c>
      <c r="J35" s="20">
        <f>IF($I23="〇",D5,0)</f>
        <v>0.1</v>
      </c>
      <c r="K35" s="20">
        <f>IF($I23="〇",E5,0)</f>
        <v>0</v>
      </c>
      <c r="N35" t="str">
        <f>_xlfn.TEXTJOIN(,,N23,O23)</f>
        <v>往復割引〇</v>
      </c>
      <c r="O35" s="20">
        <f>IF($O23="〇",C5,0)</f>
        <v>0.1</v>
      </c>
      <c r="P35" s="20">
        <f>IF($O23="〇",D5,0)</f>
        <v>0.1</v>
      </c>
      <c r="Q35" s="20">
        <f>IF($O23="〇",E5,0)</f>
        <v>0</v>
      </c>
    </row>
    <row r="36" spans="2:17" x14ac:dyDescent="0.4">
      <c r="B36" t="str">
        <f>_xlfn.TEXTJOIN(,,B24,C30)</f>
        <v>夏旅GOGO〇</v>
      </c>
      <c r="C36" s="20">
        <f>IF($C24="〇",IF($C$29="〇",C6,0),0)</f>
        <v>0.15</v>
      </c>
      <c r="D36" s="20">
        <f t="shared" ref="D36:E36" si="4">IF($C24="〇",IF($C$29="〇",D6,0),0)</f>
        <v>0.15</v>
      </c>
      <c r="E36" s="20">
        <f t="shared" si="4"/>
        <v>0</v>
      </c>
      <c r="H36" t="str">
        <f>_xlfn.TEXTJOIN(,,H24,I30)</f>
        <v>夏旅GOGO✕</v>
      </c>
      <c r="I36" s="20">
        <f>IF($I24="〇",IF($I$29="〇",C6,0),0)</f>
        <v>0</v>
      </c>
      <c r="J36" s="20">
        <f t="shared" ref="J36:K36" si="5">IF($I24="〇",IF($I$29="〇",D6,0),0)</f>
        <v>0</v>
      </c>
      <c r="K36" s="20">
        <f t="shared" si="5"/>
        <v>0</v>
      </c>
      <c r="N36" t="str">
        <f>_xlfn.TEXTJOIN(,,N24,O30)</f>
        <v>夏旅GOGO〇</v>
      </c>
      <c r="O36" s="20">
        <f>IF($O24="〇",IF($O$29="〇",C6,0),0)</f>
        <v>0.15</v>
      </c>
      <c r="P36" s="20">
        <f t="shared" ref="P36:Q36" si="6">IF($O24="〇",IF($O$29="〇",D6,0),0)</f>
        <v>0.15</v>
      </c>
      <c r="Q36" s="20">
        <f t="shared" si="6"/>
        <v>0</v>
      </c>
    </row>
    <row r="37" spans="2:17" x14ac:dyDescent="0.4">
      <c r="B37" t="str">
        <f>_xlfn.TEXTJOIN(,,B25,C30)</f>
        <v>秋旅GOGO〇</v>
      </c>
      <c r="C37" s="20">
        <f>IF($C25="〇",IF($C$29="〇",C7,0),0)</f>
        <v>0.2</v>
      </c>
      <c r="D37" s="20">
        <f t="shared" ref="D37:E37" si="7">IF($C25="〇",IF($C$29="〇",D7,0),0)</f>
        <v>0.2</v>
      </c>
      <c r="E37" s="20">
        <f t="shared" si="7"/>
        <v>0</v>
      </c>
      <c r="H37" t="str">
        <f>_xlfn.TEXTJOIN(,,H25,I30)</f>
        <v>秋旅GOGO✕</v>
      </c>
      <c r="I37" s="20">
        <f>IF($I25="〇",IF($I$29="〇",C7,0),0)</f>
        <v>0</v>
      </c>
      <c r="J37" s="20">
        <f t="shared" ref="J37:K37" si="8">IF($I25="〇",IF($I$29="〇",D7,0),0)</f>
        <v>0</v>
      </c>
      <c r="K37" s="20">
        <f t="shared" si="8"/>
        <v>0</v>
      </c>
      <c r="N37" t="str">
        <f>_xlfn.TEXTJOIN(,,N25,O30)</f>
        <v>秋旅GOGO〇</v>
      </c>
      <c r="O37" s="20">
        <f>IF($O25="〇",IF($O$29="〇",C7,0),0)</f>
        <v>0.2</v>
      </c>
      <c r="P37" s="20">
        <f t="shared" ref="P37:Q37" si="9">IF($O25="〇",IF($O$29="〇",D7,0),0)</f>
        <v>0.2</v>
      </c>
      <c r="Q37" s="20">
        <f t="shared" si="9"/>
        <v>0</v>
      </c>
    </row>
    <row r="38" spans="2:17" x14ac:dyDescent="0.4">
      <c r="B38" t="str">
        <f t="shared" ref="B38:B39" si="10">_xlfn.TEXTJOIN(,,B26,C26)</f>
        <v>ーー</v>
      </c>
      <c r="C38" s="20">
        <f t="shared" ref="C38:E39" si="11">IF($C26="〇",C8,0)</f>
        <v>0</v>
      </c>
      <c r="D38" s="20">
        <f t="shared" si="11"/>
        <v>0</v>
      </c>
      <c r="E38" s="20">
        <f t="shared" si="11"/>
        <v>0</v>
      </c>
      <c r="H38" t="str">
        <f t="shared" ref="H38:H39" si="12">_xlfn.TEXTJOIN(,,H26,I26)</f>
        <v>ーー</v>
      </c>
      <c r="I38" s="20">
        <f t="shared" ref="I38:K39" si="13">IF($I26="〇",C8,0)</f>
        <v>0</v>
      </c>
      <c r="J38" s="20">
        <f t="shared" si="13"/>
        <v>0</v>
      </c>
      <c r="K38" s="20">
        <f t="shared" si="13"/>
        <v>0</v>
      </c>
      <c r="N38" t="str">
        <f t="shared" ref="N38:N39" si="14">_xlfn.TEXTJOIN(,,N26,O26)</f>
        <v>ーー</v>
      </c>
      <c r="O38" s="20">
        <f t="shared" ref="O38:Q39" si="15">IF($O26="〇",C8,0)</f>
        <v>0</v>
      </c>
      <c r="P38" s="20">
        <f t="shared" si="15"/>
        <v>0</v>
      </c>
      <c r="Q38" s="20">
        <f t="shared" si="15"/>
        <v>0</v>
      </c>
    </row>
    <row r="39" spans="2:17" x14ac:dyDescent="0.4">
      <c r="B39" t="str">
        <f t="shared" si="10"/>
        <v>ーー</v>
      </c>
      <c r="C39" s="20">
        <f t="shared" si="11"/>
        <v>0</v>
      </c>
      <c r="D39" s="20">
        <f t="shared" si="11"/>
        <v>0</v>
      </c>
      <c r="E39" s="20">
        <f t="shared" si="11"/>
        <v>0</v>
      </c>
      <c r="H39" t="str">
        <f t="shared" si="12"/>
        <v>ーー</v>
      </c>
      <c r="I39" s="20">
        <f t="shared" si="13"/>
        <v>0</v>
      </c>
      <c r="J39" s="20">
        <f t="shared" si="13"/>
        <v>0</v>
      </c>
      <c r="K39" s="20">
        <f t="shared" si="13"/>
        <v>0</v>
      </c>
      <c r="N39" t="str">
        <f t="shared" si="14"/>
        <v>ーー</v>
      </c>
      <c r="O39" s="20">
        <f t="shared" si="15"/>
        <v>0</v>
      </c>
      <c r="P39" s="20">
        <f t="shared" si="15"/>
        <v>0</v>
      </c>
      <c r="Q39" s="20">
        <f t="shared" si="15"/>
        <v>0</v>
      </c>
    </row>
    <row r="41" spans="2:17" x14ac:dyDescent="0.4">
      <c r="I41" s="20"/>
      <c r="J41" s="20"/>
      <c r="K41" s="20"/>
      <c r="O41" s="20"/>
      <c r="P41" s="20"/>
      <c r="Q41" s="20"/>
    </row>
  </sheetData>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DCB8-5321-4FE9-B619-7AE440A2A722}">
  <dimension ref="B1:Q39"/>
  <sheetViews>
    <sheetView workbookViewId="0">
      <selection activeCell="O33" sqref="O33"/>
    </sheetView>
  </sheetViews>
  <sheetFormatPr defaultRowHeight="18.75" x14ac:dyDescent="0.4"/>
  <cols>
    <col min="2" max="2" width="15.375" customWidth="1"/>
    <col min="3" max="5" width="6.875" style="20" customWidth="1"/>
    <col min="6" max="7" width="6.875" customWidth="1"/>
    <col min="8" max="8" width="15.375" customWidth="1"/>
    <col min="9" max="13" width="6.875" customWidth="1"/>
    <col min="14" max="14" width="15.375" customWidth="1"/>
    <col min="15" max="17" width="6.875" customWidth="1"/>
  </cols>
  <sheetData>
    <row r="1" spans="2:13" x14ac:dyDescent="0.4">
      <c r="B1" t="s">
        <v>153</v>
      </c>
    </row>
    <row r="3" spans="2:13" x14ac:dyDescent="0.4">
      <c r="B3" t="s">
        <v>148</v>
      </c>
      <c r="C3" s="20" t="s">
        <v>34</v>
      </c>
      <c r="D3" s="20" t="s">
        <v>35</v>
      </c>
      <c r="E3" s="20" t="s">
        <v>41</v>
      </c>
    </row>
    <row r="4" spans="2:13" x14ac:dyDescent="0.4">
      <c r="B4" s="40" t="s">
        <v>71</v>
      </c>
      <c r="C4" s="41">
        <v>0</v>
      </c>
      <c r="D4" s="41">
        <v>0</v>
      </c>
      <c r="E4" s="41">
        <v>0</v>
      </c>
    </row>
    <row r="5" spans="2:13" x14ac:dyDescent="0.4">
      <c r="B5" s="40" t="s">
        <v>139</v>
      </c>
      <c r="C5" s="41">
        <v>0.05</v>
      </c>
      <c r="D5" s="41">
        <v>0.05</v>
      </c>
      <c r="E5" s="41">
        <v>0</v>
      </c>
    </row>
    <row r="6" spans="2:13" x14ac:dyDescent="0.4">
      <c r="B6" s="40" t="s">
        <v>155</v>
      </c>
      <c r="C6" s="41">
        <v>0.05</v>
      </c>
      <c r="D6" s="41">
        <v>0.05</v>
      </c>
      <c r="E6" s="41">
        <v>0</v>
      </c>
    </row>
    <row r="7" spans="2:13" x14ac:dyDescent="0.4">
      <c r="B7" s="40" t="s">
        <v>157</v>
      </c>
      <c r="C7" s="41">
        <v>0.2</v>
      </c>
      <c r="D7" s="41">
        <v>0.1</v>
      </c>
      <c r="E7" s="41">
        <v>0</v>
      </c>
    </row>
    <row r="8" spans="2:13" x14ac:dyDescent="0.4">
      <c r="B8" s="40" t="s">
        <v>158</v>
      </c>
      <c r="C8" s="41">
        <v>0.15</v>
      </c>
      <c r="D8" s="41">
        <v>0.1</v>
      </c>
      <c r="E8" s="41">
        <v>0</v>
      </c>
    </row>
    <row r="9" spans="2:13" x14ac:dyDescent="0.4">
      <c r="B9" s="40" t="s">
        <v>159</v>
      </c>
      <c r="C9" s="41">
        <v>0.15</v>
      </c>
      <c r="D9" s="41">
        <v>0.1</v>
      </c>
      <c r="E9" s="41">
        <v>0</v>
      </c>
    </row>
    <row r="11" spans="2:13" x14ac:dyDescent="0.4">
      <c r="B11" t="s">
        <v>147</v>
      </c>
      <c r="C11" s="1" t="s">
        <v>4</v>
      </c>
      <c r="D11" s="21" t="s">
        <v>5</v>
      </c>
      <c r="E11" s="21" t="s">
        <v>7</v>
      </c>
      <c r="F11" s="21" t="s">
        <v>8</v>
      </c>
      <c r="G11" s="21" t="s">
        <v>22</v>
      </c>
      <c r="I11" s="1"/>
      <c r="J11" s="20"/>
      <c r="K11" s="20"/>
      <c r="L11" s="20"/>
      <c r="M11" s="20"/>
    </row>
    <row r="12" spans="2:13" x14ac:dyDescent="0.4">
      <c r="B12" t="str">
        <f>B4</f>
        <v>なし</v>
      </c>
      <c r="C12" s="1"/>
      <c r="F12" s="20"/>
    </row>
    <row r="13" spans="2:13" x14ac:dyDescent="0.4">
      <c r="B13" t="str">
        <f t="shared" ref="B13:B17" si="0">B5</f>
        <v>ネット割</v>
      </c>
      <c r="C13" s="42" t="s">
        <v>141</v>
      </c>
      <c r="D13" s="43" t="s">
        <v>141</v>
      </c>
      <c r="E13" s="49" t="s">
        <v>141</v>
      </c>
      <c r="F13" s="44" t="s">
        <v>142</v>
      </c>
      <c r="G13" s="50" t="s">
        <v>142</v>
      </c>
    </row>
    <row r="14" spans="2:13" x14ac:dyDescent="0.4">
      <c r="B14" t="str">
        <f t="shared" si="0"/>
        <v>プラチナ割</v>
      </c>
      <c r="C14" s="42" t="s">
        <v>141</v>
      </c>
      <c r="D14" s="43" t="s">
        <v>141</v>
      </c>
      <c r="E14" s="44" t="s">
        <v>142</v>
      </c>
      <c r="F14" s="44" t="s">
        <v>142</v>
      </c>
      <c r="G14" s="50" t="s">
        <v>142</v>
      </c>
    </row>
    <row r="15" spans="2:13" x14ac:dyDescent="0.4">
      <c r="B15" t="str">
        <f t="shared" si="0"/>
        <v>web春割</v>
      </c>
      <c r="C15" s="53" t="s">
        <v>162</v>
      </c>
      <c r="D15" s="54" t="s">
        <v>163</v>
      </c>
      <c r="E15" s="55" t="s">
        <v>163</v>
      </c>
      <c r="F15" s="44" t="s">
        <v>142</v>
      </c>
      <c r="G15" s="50" t="s">
        <v>142</v>
      </c>
      <c r="I15" t="s">
        <v>156</v>
      </c>
      <c r="J15" s="52">
        <v>0.15</v>
      </c>
    </row>
    <row r="16" spans="2:13" x14ac:dyDescent="0.4">
      <c r="B16" t="str">
        <f t="shared" si="0"/>
        <v>web初夏割</v>
      </c>
      <c r="C16" s="43" t="s">
        <v>141</v>
      </c>
      <c r="D16" s="43" t="s">
        <v>141</v>
      </c>
      <c r="E16" s="43" t="s">
        <v>141</v>
      </c>
      <c r="F16" s="44" t="s">
        <v>142</v>
      </c>
      <c r="G16" s="50" t="s">
        <v>142</v>
      </c>
    </row>
    <row r="17" spans="2:17" x14ac:dyDescent="0.4">
      <c r="B17" t="str">
        <f t="shared" si="0"/>
        <v>web秋割</v>
      </c>
      <c r="C17" s="43" t="s">
        <v>141</v>
      </c>
      <c r="D17" s="43" t="s">
        <v>141</v>
      </c>
      <c r="E17" s="43" t="s">
        <v>141</v>
      </c>
      <c r="F17" s="44" t="s">
        <v>142</v>
      </c>
      <c r="G17" s="50" t="s">
        <v>142</v>
      </c>
    </row>
    <row r="20" spans="2:17" x14ac:dyDescent="0.4">
      <c r="B20" t="s">
        <v>15</v>
      </c>
      <c r="C20" s="21" t="str">
        <f>フェリー代試算!H18</f>
        <v>D</v>
      </c>
      <c r="H20" t="s">
        <v>16</v>
      </c>
      <c r="I20" s="20" t="str">
        <f>フェリー代試算!H20</f>
        <v>D</v>
      </c>
      <c r="J20" s="20"/>
      <c r="K20" s="20"/>
      <c r="N20" t="s">
        <v>17</v>
      </c>
      <c r="O20" s="20" t="str">
        <f>フェリー代試算!H22</f>
        <v>D</v>
      </c>
      <c r="P20" s="20"/>
      <c r="Q20" s="20"/>
    </row>
    <row r="21" spans="2:17" x14ac:dyDescent="0.4">
      <c r="C21" s="21"/>
      <c r="I21" s="20"/>
      <c r="J21" s="20"/>
      <c r="K21" s="20"/>
      <c r="O21" s="20"/>
      <c r="P21" s="20"/>
      <c r="Q21" s="20"/>
    </row>
    <row r="22" spans="2:17" x14ac:dyDescent="0.4">
      <c r="B22" t="str">
        <f>B4</f>
        <v>なし</v>
      </c>
      <c r="C22" s="21"/>
      <c r="H22" t="str">
        <f>B4</f>
        <v>なし</v>
      </c>
      <c r="I22" s="20"/>
      <c r="J22" s="20"/>
      <c r="K22" s="20"/>
      <c r="N22" t="str">
        <f>B4</f>
        <v>なし</v>
      </c>
      <c r="O22" s="20"/>
      <c r="P22" s="20"/>
      <c r="Q22" s="20"/>
    </row>
    <row r="23" spans="2:17" x14ac:dyDescent="0.4">
      <c r="B23" t="str">
        <f t="shared" ref="B23:B27" si="1">B5</f>
        <v>ネット割</v>
      </c>
      <c r="C23" s="21" t="str">
        <f>IF($C$20=$C$11,C13,IF($C$20=$D$11,D13,IF($C$20=$E$11,E13,IF($C$20=$F$11,F13,IF($C$20=$G$11,G13,"none")))))</f>
        <v>✕</v>
      </c>
      <c r="H23" t="str">
        <f t="shared" ref="H23:H27" si="2">B5</f>
        <v>ネット割</v>
      </c>
      <c r="I23" s="21" t="str">
        <f>IF($C$20=$C$11,C13,IF($C$20=$D$11,D13,IF($C$20=$E$11,E13,IF($C$20=$F$11,F13,IF($C$20=$G$11,G13,"none")))))</f>
        <v>✕</v>
      </c>
      <c r="J23" s="20"/>
      <c r="K23" s="20"/>
      <c r="N23" t="str">
        <f t="shared" ref="N23:N27" si="3">B5</f>
        <v>ネット割</v>
      </c>
      <c r="O23" s="21" t="str">
        <f>IF($C$20=$C$11,C13,IF($C$20=$D$11,D13,IF($C$20=$E$11,E13,IF($C$20=$F$11,F13,IF($C$20=$G$11,G13,"none")))))</f>
        <v>✕</v>
      </c>
      <c r="P23" s="20"/>
      <c r="Q23" s="20"/>
    </row>
    <row r="24" spans="2:17" x14ac:dyDescent="0.4">
      <c r="B24" t="str">
        <f t="shared" si="1"/>
        <v>プラチナ割</v>
      </c>
      <c r="C24" s="21" t="str">
        <f t="shared" ref="C24:C27" si="4">IF($C$20=$C$11,C14,IF($C$20=$D$11,D14,IF($C$20=$E$11,E14,IF($C$20=$F$11,F14,IF($C$20=$G$11,G14,"none")))))</f>
        <v>✕</v>
      </c>
      <c r="H24" t="str">
        <f t="shared" si="2"/>
        <v>プラチナ割</v>
      </c>
      <c r="I24" s="21" t="str">
        <f t="shared" ref="I24:I27" si="5">IF($C$20=$C$11,C14,IF($C$20=$D$11,D14,IF($C$20=$E$11,E14,IF($C$20=$F$11,F14,IF($C$20=$G$11,G14,"none")))))</f>
        <v>✕</v>
      </c>
      <c r="J24" s="20"/>
      <c r="K24" s="20"/>
      <c r="N24" t="str">
        <f t="shared" si="3"/>
        <v>プラチナ割</v>
      </c>
      <c r="O24" s="21" t="str">
        <f t="shared" ref="O24:O27" si="6">IF($C$20=$C$11,C14,IF($C$20=$D$11,D14,IF($C$20=$E$11,E14,IF($C$20=$F$11,F14,IF($C$20=$G$11,G14,"none")))))</f>
        <v>✕</v>
      </c>
      <c r="P24" s="20"/>
      <c r="Q24" s="20"/>
    </row>
    <row r="25" spans="2:17" x14ac:dyDescent="0.4">
      <c r="B25" t="str">
        <f t="shared" si="1"/>
        <v>web春割</v>
      </c>
      <c r="C25" s="21" t="str">
        <f t="shared" si="4"/>
        <v>✕</v>
      </c>
      <c r="H25" t="str">
        <f t="shared" si="2"/>
        <v>web春割</v>
      </c>
      <c r="I25" s="21" t="str">
        <f t="shared" si="5"/>
        <v>✕</v>
      </c>
      <c r="J25" s="20"/>
      <c r="K25" s="20"/>
      <c r="N25" t="str">
        <f t="shared" si="3"/>
        <v>web春割</v>
      </c>
      <c r="O25" s="21" t="str">
        <f t="shared" si="6"/>
        <v>✕</v>
      </c>
      <c r="P25" s="20"/>
      <c r="Q25" s="20"/>
    </row>
    <row r="26" spans="2:17" x14ac:dyDescent="0.4">
      <c r="B26" t="str">
        <f t="shared" si="1"/>
        <v>web初夏割</v>
      </c>
      <c r="C26" s="21" t="str">
        <f t="shared" si="4"/>
        <v>✕</v>
      </c>
      <c r="H26" t="str">
        <f t="shared" si="2"/>
        <v>web初夏割</v>
      </c>
      <c r="I26" s="21" t="str">
        <f t="shared" si="5"/>
        <v>✕</v>
      </c>
      <c r="J26" s="20"/>
      <c r="K26" s="20"/>
      <c r="N26" t="str">
        <f t="shared" si="3"/>
        <v>web初夏割</v>
      </c>
      <c r="O26" s="21" t="str">
        <f t="shared" si="6"/>
        <v>✕</v>
      </c>
      <c r="P26" s="20"/>
      <c r="Q26" s="20"/>
    </row>
    <row r="27" spans="2:17" x14ac:dyDescent="0.4">
      <c r="B27" t="str">
        <f t="shared" si="1"/>
        <v>web秋割</v>
      </c>
      <c r="C27" s="21" t="str">
        <f t="shared" si="4"/>
        <v>✕</v>
      </c>
      <c r="H27" t="str">
        <f t="shared" si="2"/>
        <v>web秋割</v>
      </c>
      <c r="I27" s="21" t="str">
        <f t="shared" si="5"/>
        <v>✕</v>
      </c>
      <c r="J27" s="20"/>
      <c r="K27" s="20"/>
      <c r="N27" t="str">
        <f t="shared" si="3"/>
        <v>web秋割</v>
      </c>
      <c r="O27" s="21" t="str">
        <f t="shared" si="6"/>
        <v>✕</v>
      </c>
      <c r="P27" s="20"/>
      <c r="Q27" s="20"/>
    </row>
    <row r="28" spans="2:17" x14ac:dyDescent="0.4">
      <c r="I28" s="20"/>
      <c r="J28" s="20"/>
      <c r="K28" s="20"/>
      <c r="O28" s="20"/>
      <c r="P28" s="20"/>
      <c r="Q28" s="20"/>
    </row>
    <row r="29" spans="2:17" x14ac:dyDescent="0.4">
      <c r="I29" s="20"/>
      <c r="J29" s="20"/>
      <c r="K29" s="20"/>
      <c r="O29" s="20"/>
      <c r="P29" s="20"/>
      <c r="Q29" s="20"/>
    </row>
    <row r="30" spans="2:17" x14ac:dyDescent="0.4">
      <c r="B30" t="s">
        <v>21</v>
      </c>
      <c r="H30" t="s">
        <v>21</v>
      </c>
      <c r="I30" s="20"/>
      <c r="J30" s="20"/>
      <c r="K30" s="20"/>
      <c r="N30" t="s">
        <v>21</v>
      </c>
      <c r="O30" s="20"/>
      <c r="P30" s="20"/>
      <c r="Q30" s="20"/>
    </row>
    <row r="31" spans="2:17" s="1" customFormat="1" x14ac:dyDescent="0.4">
      <c r="C31" s="21" t="s">
        <v>34</v>
      </c>
      <c r="D31" s="21" t="s">
        <v>35</v>
      </c>
      <c r="E31" s="21" t="s">
        <v>41</v>
      </c>
      <c r="I31" s="21" t="s">
        <v>34</v>
      </c>
      <c r="J31" s="21" t="s">
        <v>35</v>
      </c>
      <c r="K31" s="21" t="s">
        <v>41</v>
      </c>
      <c r="O31" s="21" t="s">
        <v>34</v>
      </c>
      <c r="P31" s="21" t="s">
        <v>35</v>
      </c>
      <c r="Q31" s="21" t="s">
        <v>41</v>
      </c>
    </row>
    <row r="32" spans="2:17" x14ac:dyDescent="0.4">
      <c r="B32" t="s">
        <v>72</v>
      </c>
      <c r="C32" s="20">
        <v>0</v>
      </c>
      <c r="D32" s="20">
        <v>0</v>
      </c>
      <c r="E32" s="20">
        <v>0</v>
      </c>
      <c r="H32" t="s">
        <v>72</v>
      </c>
      <c r="I32" s="20">
        <v>0</v>
      </c>
      <c r="J32" s="20">
        <v>0</v>
      </c>
      <c r="K32" s="20">
        <v>0</v>
      </c>
      <c r="N32" t="s">
        <v>72</v>
      </c>
      <c r="O32" s="20">
        <v>0</v>
      </c>
      <c r="P32" s="20">
        <v>0</v>
      </c>
      <c r="Q32" s="20">
        <v>0</v>
      </c>
    </row>
    <row r="33" spans="2:17" x14ac:dyDescent="0.4">
      <c r="B33" t="str">
        <f>_xlfn.TEXTJOIN(,,B23,C23)</f>
        <v>ネット割✕</v>
      </c>
      <c r="C33" s="20">
        <f>IF($C23="〇",C5,0)</f>
        <v>0</v>
      </c>
      <c r="D33" s="20">
        <f>IF($C23="〇",D5,0)</f>
        <v>0</v>
      </c>
      <c r="E33" s="20">
        <f>IF($C23="〇",E5,0)</f>
        <v>0</v>
      </c>
      <c r="H33" t="str">
        <f>_xlfn.TEXTJOIN(,,H23,I23)</f>
        <v>ネット割✕</v>
      </c>
      <c r="I33" s="20">
        <f>IF($I23="〇",C5,0)</f>
        <v>0</v>
      </c>
      <c r="J33" s="20">
        <f>IF($I23="〇",D5,0)</f>
        <v>0</v>
      </c>
      <c r="K33" s="20">
        <f>IF($I23="〇",E5,0)</f>
        <v>0</v>
      </c>
      <c r="N33" t="str">
        <f>_xlfn.TEXTJOIN(,,N23,O23)</f>
        <v>ネット割✕</v>
      </c>
      <c r="O33" s="20">
        <f>IF($O23="〇",C5,0)</f>
        <v>0</v>
      </c>
      <c r="P33" s="20">
        <f>IF($O23="〇",D5,0)</f>
        <v>0</v>
      </c>
      <c r="Q33" s="20">
        <f>IF($O23="〇",E5,0)</f>
        <v>0</v>
      </c>
    </row>
    <row r="34" spans="2:17" x14ac:dyDescent="0.4">
      <c r="B34" t="str">
        <f t="shared" ref="B34:B37" si="7">_xlfn.TEXTJOIN(,,B24,C24)</f>
        <v>プラチナ割✕</v>
      </c>
      <c r="C34" s="20">
        <f>IF($C24="〇",C6,0)</f>
        <v>0</v>
      </c>
      <c r="D34" s="20">
        <f t="shared" ref="D34:E34" si="8">IF($C24="〇",D6,0)</f>
        <v>0</v>
      </c>
      <c r="E34" s="20">
        <f t="shared" si="8"/>
        <v>0</v>
      </c>
      <c r="H34" t="str">
        <f t="shared" ref="H34:H37" si="9">_xlfn.TEXTJOIN(,,H24,I24)</f>
        <v>プラチナ割✕</v>
      </c>
      <c r="I34" s="20">
        <f>IF($I24="〇",C6,0)</f>
        <v>0</v>
      </c>
      <c r="J34" s="20">
        <f t="shared" ref="J34:K34" si="10">IF($I24="〇",D6,0)</f>
        <v>0</v>
      </c>
      <c r="K34" s="20">
        <f t="shared" si="10"/>
        <v>0</v>
      </c>
      <c r="N34" t="str">
        <f t="shared" ref="N34:N37" si="11">_xlfn.TEXTJOIN(,,N24,O24)</f>
        <v>プラチナ割✕</v>
      </c>
      <c r="O34" s="20">
        <f>IF($O24="〇",C6,0)</f>
        <v>0</v>
      </c>
      <c r="P34" s="20">
        <f t="shared" ref="P34:Q34" si="12">IF($O24="〇",D6,0)</f>
        <v>0</v>
      </c>
      <c r="Q34" s="20">
        <f t="shared" si="12"/>
        <v>0</v>
      </c>
    </row>
    <row r="35" spans="2:17" x14ac:dyDescent="0.4">
      <c r="B35" t="str">
        <f t="shared" si="7"/>
        <v>web春割✕</v>
      </c>
      <c r="C35" s="20">
        <f>IF(C25="〇",C7,IF(C25="15",$J15,0))</f>
        <v>0</v>
      </c>
      <c r="D35" s="20">
        <f>IF(C25="〇",D7,IF(C25="15",$D7,0))</f>
        <v>0</v>
      </c>
      <c r="E35" s="20">
        <f>IF(C25="〇",E7,IF(C25="15",$E7,0))</f>
        <v>0</v>
      </c>
      <c r="H35" t="str">
        <f t="shared" si="9"/>
        <v>web春割✕</v>
      </c>
      <c r="I35" s="20">
        <f>IF(I25="〇",C7,IF(I25="15",$J15,0))</f>
        <v>0</v>
      </c>
      <c r="J35" s="20">
        <f>IF(I25="〇",D7,IF(I25="15",$D7,0))</f>
        <v>0</v>
      </c>
      <c r="K35" s="20">
        <f>IF(I25="〇",E7,IF(I25="15",$E7,0))</f>
        <v>0</v>
      </c>
      <c r="N35" t="str">
        <f t="shared" si="11"/>
        <v>web春割✕</v>
      </c>
      <c r="O35" s="20">
        <f>IF(O25="〇",C7,IF(O25="15",$J15,0))</f>
        <v>0</v>
      </c>
      <c r="P35" s="20">
        <f>IF(O25="〇",D7,IF(O25="15",$D7,0))</f>
        <v>0</v>
      </c>
      <c r="Q35" s="20">
        <f>IF(O25="〇",E7,IF(O25="15",$E7,0))</f>
        <v>0</v>
      </c>
    </row>
    <row r="36" spans="2:17" x14ac:dyDescent="0.4">
      <c r="B36" t="str">
        <f t="shared" si="7"/>
        <v>web初夏割✕</v>
      </c>
      <c r="C36" s="20">
        <f t="shared" ref="C36:E37" si="13">IF($C26="〇",C8,0)</f>
        <v>0</v>
      </c>
      <c r="D36" s="20">
        <f t="shared" si="13"/>
        <v>0</v>
      </c>
      <c r="E36" s="20">
        <f t="shared" si="13"/>
        <v>0</v>
      </c>
      <c r="H36" t="str">
        <f t="shared" si="9"/>
        <v>web初夏割✕</v>
      </c>
      <c r="I36" s="20">
        <f t="shared" ref="I36:K37" si="14">IF($I26="〇",C8,0)</f>
        <v>0</v>
      </c>
      <c r="J36" s="20">
        <f t="shared" si="14"/>
        <v>0</v>
      </c>
      <c r="K36" s="20">
        <f t="shared" si="14"/>
        <v>0</v>
      </c>
      <c r="N36" t="str">
        <f t="shared" si="11"/>
        <v>web初夏割✕</v>
      </c>
      <c r="O36" s="20">
        <f t="shared" ref="O36:Q37" si="15">IF($O26="〇",C8,0)</f>
        <v>0</v>
      </c>
      <c r="P36" s="20">
        <f t="shared" si="15"/>
        <v>0</v>
      </c>
      <c r="Q36" s="20">
        <f t="shared" si="15"/>
        <v>0</v>
      </c>
    </row>
    <row r="37" spans="2:17" x14ac:dyDescent="0.4">
      <c r="B37" t="str">
        <f t="shared" si="7"/>
        <v>web秋割✕</v>
      </c>
      <c r="C37" s="20">
        <f t="shared" si="13"/>
        <v>0</v>
      </c>
      <c r="D37" s="20">
        <f t="shared" si="13"/>
        <v>0</v>
      </c>
      <c r="E37" s="20">
        <f t="shared" si="13"/>
        <v>0</v>
      </c>
      <c r="H37" t="str">
        <f t="shared" si="9"/>
        <v>web秋割✕</v>
      </c>
      <c r="I37" s="20">
        <f t="shared" si="14"/>
        <v>0</v>
      </c>
      <c r="J37" s="20">
        <f t="shared" si="14"/>
        <v>0</v>
      </c>
      <c r="K37" s="20">
        <f t="shared" si="14"/>
        <v>0</v>
      </c>
      <c r="N37" t="str">
        <f t="shared" si="11"/>
        <v>web秋割✕</v>
      </c>
      <c r="O37" s="20">
        <f t="shared" si="15"/>
        <v>0</v>
      </c>
      <c r="P37" s="20">
        <f t="shared" si="15"/>
        <v>0</v>
      </c>
      <c r="Q37" s="20">
        <f t="shared" si="15"/>
        <v>0</v>
      </c>
    </row>
    <row r="39" spans="2:17" x14ac:dyDescent="0.4">
      <c r="I39" s="20"/>
      <c r="J39" s="20"/>
      <c r="K39" s="20"/>
      <c r="O39" s="20"/>
      <c r="P39" s="20"/>
      <c r="Q39" s="20"/>
    </row>
  </sheetData>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8CFA9-36AC-4458-901E-58E267FA304B}">
  <dimension ref="B1:W40"/>
  <sheetViews>
    <sheetView workbookViewId="0">
      <selection activeCell="C25" sqref="C25"/>
    </sheetView>
  </sheetViews>
  <sheetFormatPr defaultRowHeight="18.75" x14ac:dyDescent="0.4"/>
  <cols>
    <col min="2" max="2" width="15.375" customWidth="1"/>
    <col min="3" max="5" width="6.875" style="20" customWidth="1"/>
    <col min="6" max="7" width="6.875" customWidth="1"/>
    <col min="8" max="8" width="15.375" customWidth="1"/>
    <col min="9" max="13" width="6.875" customWidth="1"/>
    <col min="14" max="14" width="15.375" customWidth="1"/>
    <col min="15" max="19" width="6.875" customWidth="1"/>
    <col min="20" max="20" width="15.375" customWidth="1"/>
    <col min="21" max="25" width="6.875" customWidth="1"/>
  </cols>
  <sheetData>
    <row r="1" spans="2:23" x14ac:dyDescent="0.4">
      <c r="B1" t="s">
        <v>164</v>
      </c>
    </row>
    <row r="2" spans="2:23" x14ac:dyDescent="0.4">
      <c r="C2" s="20" t="s">
        <v>4</v>
      </c>
      <c r="I2" t="s">
        <v>5</v>
      </c>
      <c r="O2" t="s">
        <v>7</v>
      </c>
      <c r="U2" t="s">
        <v>8</v>
      </c>
    </row>
    <row r="3" spans="2:23" x14ac:dyDescent="0.4">
      <c r="B3" t="s">
        <v>148</v>
      </c>
      <c r="C3" s="20" t="s">
        <v>34</v>
      </c>
      <c r="D3" s="20" t="s">
        <v>35</v>
      </c>
      <c r="E3" s="20" t="s">
        <v>41</v>
      </c>
      <c r="H3" t="s">
        <v>148</v>
      </c>
      <c r="I3" s="20" t="s">
        <v>34</v>
      </c>
      <c r="J3" s="20" t="s">
        <v>35</v>
      </c>
      <c r="K3" s="20" t="s">
        <v>41</v>
      </c>
      <c r="N3" t="s">
        <v>148</v>
      </c>
      <c r="O3" s="20" t="s">
        <v>34</v>
      </c>
      <c r="P3" s="20" t="s">
        <v>35</v>
      </c>
      <c r="Q3" s="20" t="s">
        <v>41</v>
      </c>
      <c r="T3" t="s">
        <v>148</v>
      </c>
      <c r="U3" s="20" t="s">
        <v>34</v>
      </c>
      <c r="V3" s="20" t="s">
        <v>35</v>
      </c>
      <c r="W3" s="20" t="s">
        <v>41</v>
      </c>
    </row>
    <row r="4" spans="2:23" x14ac:dyDescent="0.4">
      <c r="B4" s="40" t="s">
        <v>71</v>
      </c>
      <c r="C4" s="41">
        <v>0</v>
      </c>
      <c r="D4" s="41">
        <v>0</v>
      </c>
      <c r="E4" s="41">
        <v>0</v>
      </c>
      <c r="H4" s="40" t="s">
        <v>71</v>
      </c>
      <c r="I4" s="41">
        <v>0</v>
      </c>
      <c r="J4" s="41">
        <v>0</v>
      </c>
      <c r="K4" s="41">
        <v>0</v>
      </c>
      <c r="N4" s="40" t="s">
        <v>71</v>
      </c>
      <c r="O4" s="41">
        <v>0</v>
      </c>
      <c r="P4" s="41">
        <v>0</v>
      </c>
      <c r="Q4" s="41">
        <v>0</v>
      </c>
      <c r="T4" s="40" t="s">
        <v>71</v>
      </c>
      <c r="U4" s="41">
        <v>0</v>
      </c>
      <c r="V4" s="41">
        <v>0</v>
      </c>
      <c r="W4" s="41">
        <v>0</v>
      </c>
    </row>
    <row r="5" spans="2:23" x14ac:dyDescent="0.4">
      <c r="B5" s="40" t="s">
        <v>139</v>
      </c>
      <c r="C5" s="41">
        <v>0.1</v>
      </c>
      <c r="D5" s="41">
        <v>0.1</v>
      </c>
      <c r="E5" s="41">
        <v>0.1</v>
      </c>
      <c r="H5" s="40" t="s">
        <v>139</v>
      </c>
      <c r="I5" s="41">
        <v>0.05</v>
      </c>
      <c r="J5" s="41">
        <v>0.05</v>
      </c>
      <c r="K5" s="41">
        <v>0.05</v>
      </c>
      <c r="N5" s="40" t="s">
        <v>139</v>
      </c>
      <c r="O5" s="41">
        <v>0.05</v>
      </c>
      <c r="P5" s="41">
        <v>0.05</v>
      </c>
      <c r="Q5" s="41">
        <v>0.05</v>
      </c>
      <c r="T5" s="40" t="s">
        <v>139</v>
      </c>
      <c r="U5" s="41">
        <v>0.05</v>
      </c>
      <c r="V5" s="41">
        <v>0.05</v>
      </c>
      <c r="W5" s="41">
        <v>0.05</v>
      </c>
    </row>
    <row r="6" spans="2:23" x14ac:dyDescent="0.4">
      <c r="B6" s="40" t="s">
        <v>165</v>
      </c>
      <c r="C6" s="41">
        <v>0.1</v>
      </c>
      <c r="D6" s="41">
        <v>0.1</v>
      </c>
      <c r="E6" s="41">
        <v>0.1</v>
      </c>
      <c r="H6" s="40" t="s">
        <v>165</v>
      </c>
      <c r="I6" s="51" t="s">
        <v>142</v>
      </c>
      <c r="J6" s="51" t="s">
        <v>142</v>
      </c>
      <c r="K6" s="51" t="s">
        <v>142</v>
      </c>
      <c r="N6" s="40" t="s">
        <v>165</v>
      </c>
      <c r="O6" s="51" t="s">
        <v>142</v>
      </c>
      <c r="P6" s="51" t="s">
        <v>142</v>
      </c>
      <c r="Q6" s="51" t="s">
        <v>142</v>
      </c>
      <c r="T6" s="40" t="s">
        <v>165</v>
      </c>
      <c r="U6" s="51" t="s">
        <v>142</v>
      </c>
      <c r="V6" s="51" t="s">
        <v>142</v>
      </c>
      <c r="W6" s="51" t="s">
        <v>142</v>
      </c>
    </row>
    <row r="7" spans="2:23" x14ac:dyDescent="0.4">
      <c r="B7" s="40" t="s">
        <v>166</v>
      </c>
      <c r="C7" s="43" t="s">
        <v>141</v>
      </c>
      <c r="D7" s="43">
        <v>0.2</v>
      </c>
      <c r="E7" s="43">
        <v>0.2</v>
      </c>
      <c r="H7" s="40" t="s">
        <v>157</v>
      </c>
      <c r="I7" s="51" t="s">
        <v>142</v>
      </c>
      <c r="J7" s="51" t="s">
        <v>142</v>
      </c>
      <c r="K7" s="51" t="s">
        <v>142</v>
      </c>
      <c r="N7" s="40" t="s">
        <v>157</v>
      </c>
      <c r="O7" s="51" t="s">
        <v>142</v>
      </c>
      <c r="P7" s="51" t="s">
        <v>142</v>
      </c>
      <c r="Q7" s="51" t="s">
        <v>142</v>
      </c>
      <c r="T7" s="40" t="s">
        <v>157</v>
      </c>
      <c r="U7" s="51" t="s">
        <v>142</v>
      </c>
      <c r="V7" s="51" t="s">
        <v>142</v>
      </c>
      <c r="W7" s="51" t="s">
        <v>142</v>
      </c>
    </row>
    <row r="8" spans="2:23" x14ac:dyDescent="0.4">
      <c r="B8" s="40" t="s">
        <v>167</v>
      </c>
      <c r="C8" s="43" t="s">
        <v>141</v>
      </c>
      <c r="D8" s="43">
        <v>0.1</v>
      </c>
      <c r="E8" s="43">
        <v>0.1</v>
      </c>
      <c r="H8" s="40" t="s">
        <v>158</v>
      </c>
      <c r="I8" s="51" t="s">
        <v>142</v>
      </c>
      <c r="J8" s="51" t="s">
        <v>142</v>
      </c>
      <c r="K8" s="51" t="s">
        <v>142</v>
      </c>
      <c r="N8" s="40" t="s">
        <v>158</v>
      </c>
      <c r="O8" s="51" t="s">
        <v>142</v>
      </c>
      <c r="P8" s="51" t="s">
        <v>142</v>
      </c>
      <c r="Q8" s="51" t="s">
        <v>142</v>
      </c>
      <c r="T8" s="40" t="s">
        <v>158</v>
      </c>
      <c r="U8" s="51" t="s">
        <v>142</v>
      </c>
      <c r="V8" s="51" t="s">
        <v>142</v>
      </c>
      <c r="W8" s="51" t="s">
        <v>142</v>
      </c>
    </row>
    <row r="9" spans="2:23" x14ac:dyDescent="0.4">
      <c r="B9" s="40" t="s">
        <v>168</v>
      </c>
      <c r="C9" s="43" t="s">
        <v>141</v>
      </c>
      <c r="D9" s="43">
        <v>0.15</v>
      </c>
      <c r="E9" s="43">
        <v>0.15</v>
      </c>
      <c r="H9" s="40" t="s">
        <v>159</v>
      </c>
      <c r="I9" s="51" t="s">
        <v>142</v>
      </c>
      <c r="J9" s="51" t="s">
        <v>142</v>
      </c>
      <c r="K9" s="51" t="s">
        <v>142</v>
      </c>
      <c r="N9" s="40" t="s">
        <v>159</v>
      </c>
      <c r="O9" s="51" t="s">
        <v>142</v>
      </c>
      <c r="P9" s="51" t="s">
        <v>142</v>
      </c>
      <c r="Q9" s="51" t="s">
        <v>142</v>
      </c>
      <c r="T9" s="40" t="s">
        <v>159</v>
      </c>
      <c r="U9" s="51" t="s">
        <v>142</v>
      </c>
      <c r="V9" s="51" t="s">
        <v>142</v>
      </c>
      <c r="W9" s="51" t="s">
        <v>142</v>
      </c>
    </row>
    <row r="11" spans="2:23" x14ac:dyDescent="0.4">
      <c r="C11" s="1"/>
      <c r="D11" s="21"/>
      <c r="E11" s="21"/>
      <c r="F11" s="21"/>
      <c r="G11" s="21"/>
      <c r="I11" s="1"/>
      <c r="J11" s="20"/>
      <c r="K11" s="20"/>
      <c r="L11" s="20"/>
      <c r="M11" s="20"/>
    </row>
    <row r="12" spans="2:23" x14ac:dyDescent="0.4">
      <c r="C12" s="1"/>
      <c r="F12" s="20"/>
    </row>
    <row r="13" spans="2:23" x14ac:dyDescent="0.4">
      <c r="C13" s="1"/>
      <c r="D13" s="56"/>
      <c r="E13" s="57"/>
      <c r="F13" s="58"/>
      <c r="G13" s="59"/>
    </row>
    <row r="14" spans="2:23" x14ac:dyDescent="0.4">
      <c r="C14" s="1"/>
      <c r="D14" s="56"/>
      <c r="E14" s="58"/>
      <c r="F14" s="58"/>
      <c r="G14" s="59"/>
    </row>
    <row r="15" spans="2:23" x14ac:dyDescent="0.4">
      <c r="C15" s="60"/>
      <c r="D15" s="61"/>
      <c r="E15" s="62"/>
      <c r="F15" s="58"/>
      <c r="G15" s="59"/>
      <c r="J15" s="52"/>
    </row>
    <row r="16" spans="2:23" x14ac:dyDescent="0.4">
      <c r="C16" s="56"/>
      <c r="D16" s="56"/>
      <c r="E16" s="56"/>
      <c r="F16" s="58"/>
      <c r="G16" s="59"/>
    </row>
    <row r="17" spans="2:17" x14ac:dyDescent="0.4">
      <c r="C17" s="56"/>
      <c r="D17" s="56"/>
      <c r="E17" s="56"/>
      <c r="F17" s="58"/>
      <c r="G17" s="59"/>
    </row>
    <row r="20" spans="2:17" x14ac:dyDescent="0.4">
      <c r="B20" t="s">
        <v>15</v>
      </c>
      <c r="C20" s="21" t="str">
        <f>フェリー代試算!H24</f>
        <v>B</v>
      </c>
      <c r="H20" t="s">
        <v>16</v>
      </c>
      <c r="I20" s="20" t="str">
        <f>フェリー代試算!H26</f>
        <v>B</v>
      </c>
      <c r="J20" s="20"/>
      <c r="K20" s="20"/>
      <c r="N20" t="s">
        <v>17</v>
      </c>
      <c r="O20" s="20" t="str">
        <f>フェリー代試算!H28</f>
        <v>B</v>
      </c>
      <c r="P20" s="20"/>
      <c r="Q20" s="20"/>
    </row>
    <row r="21" spans="2:17" x14ac:dyDescent="0.4">
      <c r="B21" t="str">
        <f>フェリー代試算!I24</f>
        <v>Ｂ寝台（1）</v>
      </c>
      <c r="C21" s="21"/>
      <c r="H21" t="str">
        <f>フェリー代試算!I26</f>
        <v>Ｓ寝台（1）</v>
      </c>
      <c r="I21" s="20"/>
      <c r="J21" s="20"/>
      <c r="K21" s="20"/>
      <c r="N21" t="str">
        <f>フェリー代試算!I28</f>
        <v>１等洋室（2）</v>
      </c>
      <c r="O21" s="20"/>
      <c r="P21" s="20"/>
      <c r="Q21" s="20"/>
    </row>
    <row r="22" spans="2:17" x14ac:dyDescent="0.4">
      <c r="C22" s="21"/>
      <c r="I22" s="20"/>
      <c r="J22" s="20"/>
      <c r="K22" s="20"/>
      <c r="O22" s="20"/>
      <c r="P22" s="20"/>
      <c r="Q22" s="20"/>
    </row>
    <row r="23" spans="2:17" x14ac:dyDescent="0.4">
      <c r="B23" t="str">
        <f t="shared" ref="B23:B28" si="0">B4</f>
        <v>なし</v>
      </c>
      <c r="C23" s="21"/>
      <c r="H23" t="str">
        <f t="shared" ref="H23:H28" si="1">B4</f>
        <v>なし</v>
      </c>
      <c r="I23" s="20"/>
      <c r="J23" s="20"/>
      <c r="K23" s="20"/>
      <c r="N23" t="str">
        <f t="shared" ref="N23:N28" si="2">B4</f>
        <v>なし</v>
      </c>
      <c r="O23" s="20"/>
      <c r="P23" s="20"/>
      <c r="Q23" s="20"/>
    </row>
    <row r="24" spans="2:17" x14ac:dyDescent="0.4">
      <c r="B24" t="str">
        <f t="shared" si="0"/>
        <v>ネット割</v>
      </c>
      <c r="C24" s="21"/>
      <c r="H24" t="str">
        <f t="shared" si="1"/>
        <v>ネット割</v>
      </c>
      <c r="I24" s="21"/>
      <c r="J24" s="20"/>
      <c r="K24" s="20"/>
      <c r="N24" t="str">
        <f t="shared" si="2"/>
        <v>ネット割</v>
      </c>
      <c r="O24" s="21"/>
      <c r="P24" s="20"/>
      <c r="Q24" s="20"/>
    </row>
    <row r="25" spans="2:17" x14ac:dyDescent="0.4">
      <c r="B25" t="str">
        <f t="shared" si="0"/>
        <v>JAF・イオン割</v>
      </c>
      <c r="C25" s="21" t="str">
        <f>IF(C$20=$C$2,"〇","✕")</f>
        <v>✕</v>
      </c>
      <c r="H25" t="str">
        <f t="shared" si="1"/>
        <v>JAF・イオン割</v>
      </c>
      <c r="I25" s="21" t="str">
        <f>IF(I$20=$C$2,"〇","✕")</f>
        <v>✕</v>
      </c>
      <c r="J25" s="20"/>
      <c r="K25" s="20"/>
      <c r="N25" t="str">
        <f t="shared" si="2"/>
        <v>JAF・イオン割</v>
      </c>
      <c r="O25" s="21" t="str">
        <f>IF(O$20=$C$2,"〇","✕")</f>
        <v>✕</v>
      </c>
      <c r="P25" s="20"/>
      <c r="Q25" s="20"/>
    </row>
    <row r="26" spans="2:17" x14ac:dyDescent="0.4">
      <c r="B26" t="str">
        <f t="shared" si="0"/>
        <v>春早得21</v>
      </c>
      <c r="C26" s="21" t="str">
        <f>IF(C$20=$C$2,"〇","✕")</f>
        <v>✕</v>
      </c>
      <c r="H26" t="str">
        <f t="shared" si="1"/>
        <v>春早得21</v>
      </c>
      <c r="I26" s="21" t="str">
        <f>IF(I$20=$C$2,"〇","✕")</f>
        <v>✕</v>
      </c>
      <c r="J26" s="20"/>
      <c r="K26" s="20"/>
      <c r="N26" t="str">
        <f t="shared" si="2"/>
        <v>春早得21</v>
      </c>
      <c r="O26" s="21" t="str">
        <f t="shared" ref="O26:O28" si="3">IF(O$20=$C$2,"〇","✕")</f>
        <v>✕</v>
      </c>
      <c r="P26" s="20"/>
      <c r="Q26" s="20"/>
    </row>
    <row r="27" spans="2:17" x14ac:dyDescent="0.4">
      <c r="B27" t="str">
        <f t="shared" si="0"/>
        <v>初夏早得21</v>
      </c>
      <c r="C27" s="21" t="str">
        <f t="shared" ref="C27:C28" si="4">IF(C$20=$C$2,"〇","✕")</f>
        <v>✕</v>
      </c>
      <c r="H27" t="str">
        <f t="shared" si="1"/>
        <v>初夏早得21</v>
      </c>
      <c r="I27" s="21" t="str">
        <f t="shared" ref="I27:I28" si="5">IF(I$20=$C$2,"〇","✕")</f>
        <v>✕</v>
      </c>
      <c r="J27" s="20"/>
      <c r="K27" s="20"/>
      <c r="N27" t="str">
        <f t="shared" si="2"/>
        <v>初夏早得21</v>
      </c>
      <c r="O27" s="21" t="str">
        <f t="shared" si="3"/>
        <v>✕</v>
      </c>
      <c r="P27" s="20"/>
      <c r="Q27" s="20"/>
    </row>
    <row r="28" spans="2:17" x14ac:dyDescent="0.4">
      <c r="B28" t="str">
        <f t="shared" si="0"/>
        <v>秋早得21</v>
      </c>
      <c r="C28" s="21" t="str">
        <f t="shared" si="4"/>
        <v>✕</v>
      </c>
      <c r="H28" t="str">
        <f t="shared" si="1"/>
        <v>秋早得21</v>
      </c>
      <c r="I28" s="21" t="str">
        <f t="shared" si="5"/>
        <v>✕</v>
      </c>
      <c r="J28" s="20"/>
      <c r="K28" s="20"/>
      <c r="N28" t="str">
        <f t="shared" si="2"/>
        <v>秋早得21</v>
      </c>
      <c r="O28" s="21" t="str">
        <f t="shared" si="3"/>
        <v>✕</v>
      </c>
      <c r="P28" s="20"/>
      <c r="Q28" s="20"/>
    </row>
    <row r="29" spans="2:17" x14ac:dyDescent="0.4">
      <c r="I29" s="20"/>
      <c r="J29" s="20"/>
      <c r="K29" s="20"/>
      <c r="O29" s="20"/>
      <c r="P29" s="20"/>
      <c r="Q29" s="20"/>
    </row>
    <row r="30" spans="2:17" x14ac:dyDescent="0.4">
      <c r="I30" s="20"/>
      <c r="J30" s="20"/>
      <c r="K30" s="20"/>
      <c r="O30" s="20"/>
      <c r="P30" s="20"/>
      <c r="Q30" s="20"/>
    </row>
    <row r="31" spans="2:17" x14ac:dyDescent="0.4">
      <c r="B31" t="s">
        <v>23</v>
      </c>
      <c r="H31" t="s">
        <v>23</v>
      </c>
      <c r="I31" s="20"/>
      <c r="J31" s="20"/>
      <c r="K31" s="20"/>
      <c r="N31" t="s">
        <v>23</v>
      </c>
      <c r="O31" s="20"/>
      <c r="P31" s="20"/>
      <c r="Q31" s="20"/>
    </row>
    <row r="32" spans="2:17" s="1" customFormat="1" x14ac:dyDescent="0.4">
      <c r="C32" s="21" t="s">
        <v>34</v>
      </c>
      <c r="D32" s="21" t="s">
        <v>35</v>
      </c>
      <c r="E32" s="21" t="s">
        <v>41</v>
      </c>
      <c r="I32" s="21" t="s">
        <v>34</v>
      </c>
      <c r="J32" s="21" t="s">
        <v>35</v>
      </c>
      <c r="K32" s="21" t="s">
        <v>41</v>
      </c>
      <c r="O32" s="21" t="s">
        <v>34</v>
      </c>
      <c r="P32" s="21" t="s">
        <v>35</v>
      </c>
      <c r="Q32" s="21" t="s">
        <v>41</v>
      </c>
    </row>
    <row r="33" spans="2:17" x14ac:dyDescent="0.4">
      <c r="B33" t="s">
        <v>72</v>
      </c>
      <c r="C33" s="20">
        <v>0</v>
      </c>
      <c r="D33" s="20">
        <v>0</v>
      </c>
      <c r="E33" s="20">
        <v>0</v>
      </c>
      <c r="H33" t="s">
        <v>72</v>
      </c>
      <c r="I33" s="20">
        <v>0</v>
      </c>
      <c r="J33" s="20">
        <v>0</v>
      </c>
      <c r="K33" s="20">
        <v>0</v>
      </c>
      <c r="N33" t="s">
        <v>72</v>
      </c>
      <c r="O33" s="20">
        <v>0</v>
      </c>
      <c r="P33" s="20">
        <v>0</v>
      </c>
      <c r="Q33" s="20">
        <v>0</v>
      </c>
    </row>
    <row r="34" spans="2:17" x14ac:dyDescent="0.4">
      <c r="B34" t="str">
        <f>_xlfn.TEXTJOIN(,,B24,C24)</f>
        <v>ネット割</v>
      </c>
      <c r="C34" s="20">
        <f>IF($C$20=$C$2,C5,IF($C$20=$I$2,I5,IF($C$20=$O$2,O5,IF($C$20=$U$2,U5,0))))</f>
        <v>0.05</v>
      </c>
      <c r="D34" s="20">
        <f t="shared" ref="D34:E34" si="6">IF($C$20=$C$2,D5,IF($C$20=$I$2,J5,IF($C$20=$O$2,P5,IF($C$20=$U$2,V5,0))))</f>
        <v>0.05</v>
      </c>
      <c r="E34" s="20">
        <f t="shared" si="6"/>
        <v>0.05</v>
      </c>
      <c r="H34" t="str">
        <f>_xlfn.TEXTJOIN(,,H24,I24)</f>
        <v>ネット割</v>
      </c>
      <c r="I34" s="20">
        <f>IF($C$20=$C$2,C5,IF($C$20=$I$2,I5,IF($C$20=$O$2,O5,IF($C$20=$U$2,U5,0))))</f>
        <v>0.05</v>
      </c>
      <c r="J34" s="20">
        <f t="shared" ref="J34:K34" si="7">IF($C$20=$C$2,D5,IF($C$20=$I$2,J5,IF($C$20=$O$2,P5,IF($C$20=$U$2,V5,0))))</f>
        <v>0.05</v>
      </c>
      <c r="K34" s="20">
        <f t="shared" si="7"/>
        <v>0.05</v>
      </c>
      <c r="N34" t="str">
        <f>_xlfn.TEXTJOIN(,,N24,O24)</f>
        <v>ネット割</v>
      </c>
      <c r="O34" s="20">
        <f>IF($C$20=$C$2,C5,IF($C$20=$I$2,I5,IF($C$20=$O$2,O5,IF($C$20=$U$2,U5,0))))</f>
        <v>0.05</v>
      </c>
      <c r="P34" s="20">
        <f t="shared" ref="P34:Q34" si="8">IF($C$20=$C$2,D5,IF($C$20=$I$2,J5,IF($C$20=$O$2,P5,IF($C$20=$U$2,V5,0))))</f>
        <v>0.05</v>
      </c>
      <c r="Q34" s="20">
        <f t="shared" si="8"/>
        <v>0.05</v>
      </c>
    </row>
    <row r="35" spans="2:17" x14ac:dyDescent="0.4">
      <c r="B35" t="str">
        <f t="shared" ref="B35:B36" si="9">_xlfn.TEXTJOIN(,,B25,C25)</f>
        <v>JAF・イオン割✕</v>
      </c>
      <c r="C35" s="20">
        <f>IF($C25="〇",C6,0)</f>
        <v>0</v>
      </c>
      <c r="D35" s="20">
        <f t="shared" ref="D35:E35" si="10">IF($C25="〇",D6,0)</f>
        <v>0</v>
      </c>
      <c r="E35" s="20">
        <f t="shared" si="10"/>
        <v>0</v>
      </c>
      <c r="H35" t="str">
        <f t="shared" ref="H35:H36" si="11">_xlfn.TEXTJOIN(,,H25,I25)</f>
        <v>JAF・イオン割✕</v>
      </c>
      <c r="I35" s="20">
        <f>IF($I25="〇",C6,0)</f>
        <v>0</v>
      </c>
      <c r="J35" s="20">
        <f t="shared" ref="J35:K35" si="12">IF($I25="〇",D6,0)</f>
        <v>0</v>
      </c>
      <c r="K35" s="20">
        <f t="shared" si="12"/>
        <v>0</v>
      </c>
      <c r="N35" t="str">
        <f t="shared" ref="N35:N36" si="13">_xlfn.TEXTJOIN(,,N25,O25)</f>
        <v>JAF・イオン割✕</v>
      </c>
      <c r="O35" s="20">
        <f>IF($O25="〇",C6,0)</f>
        <v>0</v>
      </c>
      <c r="P35" s="20">
        <f t="shared" ref="P35:Q35" si="14">IF($O25="〇",D6,0)</f>
        <v>0</v>
      </c>
      <c r="Q35" s="20">
        <f t="shared" si="14"/>
        <v>0</v>
      </c>
    </row>
    <row r="36" spans="2:17" x14ac:dyDescent="0.4">
      <c r="B36" t="str">
        <f t="shared" si="9"/>
        <v>春早得21✕</v>
      </c>
      <c r="C36" s="20">
        <f>IF(C26="〇",_xlfn.XLOOKUP(B21,THY!B5:B15,THY!G5:G15,"none"),0)</f>
        <v>0</v>
      </c>
      <c r="D36" s="20">
        <f>IF(C26="〇",$D$7,0)</f>
        <v>0</v>
      </c>
      <c r="E36" s="20">
        <f>IF(C26="〇",$D$7,0)</f>
        <v>0</v>
      </c>
      <c r="H36" t="str">
        <f t="shared" si="11"/>
        <v>春早得21✕</v>
      </c>
      <c r="I36" s="20">
        <f>IF(I26="〇",_xlfn.XLOOKUP(H21,THY!K5:K15,THY!P5:P15,"none"),0)</f>
        <v>0</v>
      </c>
      <c r="J36" s="20">
        <f>IF(I26="〇",D7,IF(I26="15",$D7,0))</f>
        <v>0</v>
      </c>
      <c r="K36" s="20">
        <f>IF(I26="〇",E7,IF(I26="15",$E7,0))</f>
        <v>0</v>
      </c>
      <c r="N36" t="str">
        <f t="shared" si="13"/>
        <v>春早得21✕</v>
      </c>
      <c r="O36" s="20">
        <f>IF(O26="〇",_xlfn.XLOOKUP(N21,THY!T5:T15,THY!Y5:Y15,"none"),0)</f>
        <v>0</v>
      </c>
      <c r="P36" s="20">
        <f>IF(O26="〇",D7,IF(O26="15",$D7,0))</f>
        <v>0</v>
      </c>
      <c r="Q36" s="20">
        <f>IF(O26="〇",E7,IF(O26="15",$E7,0))</f>
        <v>0</v>
      </c>
    </row>
    <row r="37" spans="2:17" x14ac:dyDescent="0.4">
      <c r="B37" t="str">
        <f t="shared" ref="B37:B38" si="15">_xlfn.TEXTJOIN(,,B27,C27)</f>
        <v>初夏早得21✕</v>
      </c>
      <c r="C37" s="20">
        <f>IF(C27="〇",_xlfn.XLOOKUP(B21,THY!B5:B15,THY!H5:H15,"none"),0)</f>
        <v>0</v>
      </c>
      <c r="D37" s="20">
        <f>IF(C27="〇",$D$8,0)</f>
        <v>0</v>
      </c>
      <c r="E37" s="20">
        <f>IF(C27="〇",$E$8,0)</f>
        <v>0</v>
      </c>
      <c r="H37" t="str">
        <f t="shared" ref="H37:H38" si="16">_xlfn.TEXTJOIN(,,H27,I27)</f>
        <v>初夏早得21✕</v>
      </c>
      <c r="I37" s="20">
        <f>IF(I27="〇",_xlfn.XLOOKUP(H21,THY!K5:K15,THY!Q5:Q15,"none"),0)</f>
        <v>0</v>
      </c>
      <c r="J37" s="20">
        <f>IF($I27="〇",D8,0)</f>
        <v>0</v>
      </c>
      <c r="K37" s="20">
        <f>IF($I27="〇",E8,0)</f>
        <v>0</v>
      </c>
      <c r="N37" t="str">
        <f t="shared" ref="N37:N38" si="17">_xlfn.TEXTJOIN(,,N27,O27)</f>
        <v>初夏早得21✕</v>
      </c>
      <c r="O37" s="20">
        <f>IF(O27="〇",_xlfn.XLOOKUP(N21,THY!T5:T15,THY!Z5:Z15,"none"),0)</f>
        <v>0</v>
      </c>
      <c r="P37" s="20">
        <f>IF($O27="〇",D8,0)</f>
        <v>0</v>
      </c>
      <c r="Q37" s="20">
        <f>IF($O27="〇",E8,0)</f>
        <v>0</v>
      </c>
    </row>
    <row r="38" spans="2:17" x14ac:dyDescent="0.4">
      <c r="B38" t="str">
        <f t="shared" si="15"/>
        <v>秋早得21✕</v>
      </c>
      <c r="C38" s="20">
        <f>IF(C28="〇",_xlfn.XLOOKUP(B21,THY!B5:B15,THY!I5:I15,"none"),0)</f>
        <v>0</v>
      </c>
      <c r="D38" s="20">
        <f>IF(C28="〇",$D$9,0)</f>
        <v>0</v>
      </c>
      <c r="E38" s="20">
        <f>IF(C28="〇",$E$9,0)</f>
        <v>0</v>
      </c>
      <c r="H38" t="str">
        <f t="shared" si="16"/>
        <v>秋早得21✕</v>
      </c>
      <c r="I38" s="20">
        <f>IF(I28="〇",_xlfn.XLOOKUP(H21,THY!K5:K15,THY!R5:R15,"none"),0)</f>
        <v>0</v>
      </c>
      <c r="J38" s="20">
        <f>IF($I28="〇",D9,0)</f>
        <v>0</v>
      </c>
      <c r="K38" s="20">
        <f>IF($I28="〇",E9,0)</f>
        <v>0</v>
      </c>
      <c r="N38" t="str">
        <f t="shared" si="17"/>
        <v>秋早得21✕</v>
      </c>
      <c r="O38" s="20">
        <f>IF(O28="〇",_xlfn.XLOOKUP(N21,THY!T5:T15,THY!AA5:AA15,"none"),0)</f>
        <v>0</v>
      </c>
      <c r="P38" s="20">
        <f>IF($O28="〇",D9,0)</f>
        <v>0</v>
      </c>
      <c r="Q38" s="20">
        <f>IF($O28="〇",E9,0)</f>
        <v>0</v>
      </c>
    </row>
    <row r="40" spans="2:17" x14ac:dyDescent="0.4">
      <c r="I40" s="20"/>
      <c r="J40" s="20"/>
      <c r="K40" s="20"/>
      <c r="O40" s="20"/>
      <c r="P40" s="20"/>
      <c r="Q40" s="20"/>
    </row>
  </sheetData>
  <phoneticPr fontId="2"/>
  <pageMargins left="0.7" right="0.7" top="0.75" bottom="0.75" header="0.3" footer="0.3"/>
  <ignoredErrors>
    <ignoredError sqref="J36:K36 P36:Q36"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フェリー代試算</vt:lpstr>
      <vt:lpstr>等級</vt:lpstr>
      <vt:lpstr>コンボ</vt:lpstr>
      <vt:lpstr>p_SNF</vt:lpstr>
      <vt:lpstr>p_SunF</vt:lpstr>
      <vt:lpstr>p_THY</vt:lpstr>
      <vt:lpstr>割引SNF</vt:lpstr>
      <vt:lpstr>割引SunF</vt:lpstr>
      <vt:lpstr>割引TYH</vt:lpstr>
      <vt:lpstr>ダイヤ</vt:lpstr>
      <vt:lpstr>SNF</vt:lpstr>
      <vt:lpstr>SunF</vt:lpstr>
      <vt:lpstr>THY</vt:lpstr>
      <vt:lpstr>フェリー代試算!Print_Area</vt:lpstr>
      <vt:lpstr>等級!Print_Area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池上　良</dc:creator>
  <cp:lastModifiedBy>池上　良</cp:lastModifiedBy>
  <cp:lastPrinted>2025-05-14T02:00:48Z</cp:lastPrinted>
  <dcterms:created xsi:type="dcterms:W3CDTF">2025-04-16T01:22:23Z</dcterms:created>
  <dcterms:modified xsi:type="dcterms:W3CDTF">2025-05-16T08:12:11Z</dcterms:modified>
</cp:coreProperties>
</file>